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29_奈良県\293440_生駒郡斑鳩町\R06年度事業\02.契約後\90.成果品（修正）\（１）財務書類\（２）附属明細書\"/>
    </mc:Choice>
  </mc:AlternateContent>
  <xr:revisionPtr revIDLastSave="0" documentId="13_ncr:1_{289183FB-DD0C-4CFC-BDAF-F01D70865294}" xr6:coauthVersionLast="47" xr6:coauthVersionMax="47" xr10:uidLastSave="{00000000-0000-0000-0000-000000000000}"/>
  <bookViews>
    <workbookView xWindow="-120" yWindow="-120" windowWidth="29040" windowHeight="17520" tabRatio="856" firstSheet="1" activeTab="1" xr2:uid="{CDF06591-9B30-434F-B48C-563B850F088E}"/>
  </bookViews>
  <sheets>
    <sheet name="貸借対照表(BS)" sheetId="23" state="hidden" r:id="rId1"/>
    <sheet name="有形固定資産の明細" sheetId="3" r:id="rId2"/>
    <sheet name="有形固定資産に係る行政目的別の明細" sheetId="4" r:id="rId3"/>
    <sheet name="投資及び出資金の明細" sheetId="6" r:id="rId4"/>
    <sheet name="基金の明細" sheetId="7" r:id="rId5"/>
    <sheet name="貸付金の明細" sheetId="8" r:id="rId6"/>
    <sheet name="長期延滞債権の明細" sheetId="9" r:id="rId7"/>
    <sheet name="未収金の明細" sheetId="10" r:id="rId8"/>
    <sheet name="地方債等（借入先別）の明細" sheetId="11" r:id="rId9"/>
    <sheet name="地方債等の明細" sheetId="12" r:id="rId10"/>
    <sheet name="引当金の明細" sheetId="15" r:id="rId11"/>
    <sheet name="補助金等の明細" sheetId="16" r:id="rId12"/>
    <sheet name="財源の明細" sheetId="17" r:id="rId13"/>
    <sheet name="財源情報の明細" sheetId="22" r:id="rId14"/>
    <sheet name="資金の明細" sheetId="18" r:id="rId15"/>
  </sheets>
  <definedNames>
    <definedName name="_xlnm._FilterDatabase" localSheetId="1" hidden="1">有形固定資産の明細!$A$5:$H$5</definedName>
    <definedName name="_xlnm.Print_Area" localSheetId="10">引当金の明細!$A$1:$F$10</definedName>
    <definedName name="_xlnm.Print_Area" localSheetId="4">基金の明細!$A$1:$G$15</definedName>
    <definedName name="_xlnm.Print_Area" localSheetId="12">財源の明細!$A$1:$E$31</definedName>
    <definedName name="_xlnm.Print_Area" localSheetId="13">財源情報の明細!$A$1:$F$11</definedName>
    <definedName name="_xlnm.Print_Area" localSheetId="5">貸付金の明細!$A$1:$F$12</definedName>
    <definedName name="_xlnm.Print_Area" localSheetId="8">'地方債等（借入先別）の明細'!$A$1:$K$19</definedName>
    <definedName name="_xlnm.Print_Area" localSheetId="6">長期延滞債権の明細!$A$1:$C$20</definedName>
    <definedName name="_xlnm.Print_Area" localSheetId="3">投資及び出資金の明細!$A$1:$K$30</definedName>
    <definedName name="_xlnm.Print_Area" localSheetId="11">補助金等の明細!$A$1:$E$30</definedName>
    <definedName name="_xlnm.Print_Area" localSheetId="7">未収金の明細!$A$1:$C$22</definedName>
    <definedName name="_xlnm.Print_Area" localSheetId="2">有形固定資産に係る行政目的別の明細!$A$1:$I$23</definedName>
    <definedName name="_xlnm.Print_Titles" localSheetId="0">'貸借対照表(BS)'!$A:$A,'貸借対照表(BS)'!$1:$2</definedName>
    <definedName name="_xlnm.Print_Titles" localSheetId="2">有形固定資産に係る行政目的別の明細!$1:$5</definedName>
    <definedName name="_xlnm.Print_Titles" localSheetId="1">有形固定資産の明細!$1:$5</definedName>
    <definedName name="会計名">#REF!</definedName>
    <definedName name="基金合計">基金の明細!#REF!</definedName>
    <definedName name="国県等補助金合計">財源の明細!$E$29</definedName>
    <definedName name="財源合計">財源の明細!$G$1</definedName>
    <definedName name="税収等合計">財源の明細!$G$2</definedName>
    <definedName name="団体名">#REF!</definedName>
    <definedName name="地方債合計">'地方債等（借入先別）の明細'!$M$1</definedName>
    <definedName name="徴収不能引当金_固定_長期延滞債権">長期延滞債権の明細!$E$2</definedName>
    <definedName name="長期延滞債権合計">長期延滞債権の明細!$E$1</definedName>
    <definedName name="投資及び出資金">投資及び出資金の明細!#REF!</definedName>
    <definedName name="投資損失引当金">投資及び出資金の明細!#REF!</definedName>
    <definedName name="年度">#REF!</definedName>
    <definedName name="判定_目的資産">有形固定資産に係る行政目的別の明細!$K$5</definedName>
    <definedName name="補助金合計">補助金等の明細!$D$30</definedName>
    <definedName name="列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7" l="1"/>
  <c r="E11" i="22"/>
  <c r="B11" i="22"/>
  <c r="D20" i="16"/>
  <c r="D29" i="16" s="1"/>
  <c r="F15" i="7" l="1"/>
  <c r="J16" i="6"/>
  <c r="D7" i="22"/>
  <c r="C7" i="22"/>
  <c r="F11" i="22"/>
  <c r="E7" i="22"/>
  <c r="E8" i="22"/>
  <c r="E30" i="17" l="1"/>
  <c r="E29" i="17"/>
  <c r="E28" i="17"/>
  <c r="E24" i="17"/>
  <c r="E20" i="17"/>
  <c r="E31" i="17" s="1"/>
  <c r="B8" i="18" l="1"/>
  <c r="D28" i="16" l="1"/>
  <c r="B10" i="15"/>
  <c r="C10" i="15"/>
  <c r="D10" i="15"/>
  <c r="E10" i="15"/>
  <c r="F10" i="15"/>
  <c r="A12" i="12"/>
  <c r="A6" i="12"/>
  <c r="D19" i="11" l="1"/>
  <c r="B19" i="11"/>
  <c r="C19" i="11"/>
  <c r="E19" i="11"/>
  <c r="F19" i="11"/>
  <c r="G19" i="11"/>
  <c r="H19" i="11"/>
  <c r="I19" i="11"/>
  <c r="J19" i="11"/>
  <c r="K19" i="11"/>
  <c r="C21" i="10" l="1"/>
  <c r="C22" i="10" s="1"/>
  <c r="B22" i="10"/>
  <c r="B21" i="10"/>
  <c r="B20" i="9"/>
  <c r="B19" i="9"/>
  <c r="C19" i="9"/>
  <c r="C20" i="9" s="1"/>
  <c r="B12" i="8"/>
  <c r="C12" i="8"/>
  <c r="D12" i="8"/>
  <c r="E12" i="8"/>
  <c r="F12" i="8"/>
  <c r="F7" i="7" l="1"/>
  <c r="F8" i="7"/>
  <c r="F9" i="7"/>
  <c r="F10" i="7"/>
  <c r="F11" i="7"/>
  <c r="F12" i="7"/>
  <c r="F13" i="7"/>
  <c r="F6" i="7"/>
  <c r="B15" i="7"/>
  <c r="C15" i="7"/>
  <c r="D15" i="7"/>
  <c r="E15" i="7"/>
  <c r="B30" i="6" l="1"/>
  <c r="H30" i="6"/>
  <c r="I30" i="6"/>
  <c r="J30" i="6"/>
  <c r="K30" i="6"/>
  <c r="B16" i="6"/>
  <c r="H16" i="6"/>
  <c r="I16" i="6"/>
  <c r="I4" i="4" l="1"/>
  <c r="B4" i="18" l="1"/>
  <c r="F3" i="22"/>
  <c r="E4" i="17"/>
  <c r="E4" i="16"/>
  <c r="F4" i="15"/>
  <c r="J16" i="12"/>
  <c r="J10" i="12"/>
  <c r="I4" i="12"/>
  <c r="K4" i="11"/>
  <c r="C4" i="10"/>
  <c r="C4" i="9"/>
  <c r="F4" i="8"/>
  <c r="G4" i="7"/>
  <c r="K18" i="6"/>
  <c r="J10" i="6"/>
  <c r="H5" i="6"/>
  <c r="F1" i="23"/>
</calcChain>
</file>

<file path=xl/sharedStrings.xml><?xml version="1.0" encoding="utf-8"?>
<sst xmlns="http://schemas.openxmlformats.org/spreadsheetml/2006/main" count="2022" uniqueCount="358">
  <si>
    <t>有形固定資産の明細</t>
  </si>
  <si>
    <t>事業用資産</t>
  </si>
  <si>
    <t>インフラ資産</t>
  </si>
  <si>
    <t>合計</t>
  </si>
  <si>
    <t>投資及び出資金の明細</t>
  </si>
  <si>
    <t>減債基金</t>
    <rPh sb="0" eb="4">
      <t>ゲンサイキキン</t>
    </rPh>
    <phoneticPr fontId="2"/>
  </si>
  <si>
    <t>地方債等</t>
    <phoneticPr fontId="2"/>
  </si>
  <si>
    <t>純行政コスト</t>
  </si>
  <si>
    <t>年度：令和4年度</t>
  </si>
  <si>
    <t>一般会計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</si>
  <si>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</si>
  <si>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</si>
  <si>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</si>
  <si>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</si>
  <si>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</si>
  <si>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</si>
  <si>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</si>
  <si>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</si>
  <si>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</si>
  <si>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</si>
  <si>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</si>
  <si>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</si>
  <si>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</si>
  <si>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</si>
  <si>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</si>
  <si>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</si>
  <si>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</si>
  <si>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</si>
  <si>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</si>
  <si>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</si>
  <si>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</si>
  <si>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</si>
  <si>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</si>
  <si>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</si>
  <si>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</si>
  <si>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</si>
  <si>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</si>
  <si>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市場価格のあるもの</t>
  </si>
  <si>
    <t>銘柄名</t>
  </si>
  <si>
    <t>株数・口数など_x000D_
(A)</t>
  </si>
  <si>
    <t>時価単価_x000D_
(B)</t>
  </si>
  <si>
    <t>貸借対照表計上額
(A) X (B)
(C)</t>
    <phoneticPr fontId="2"/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</si>
  <si>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</si>
  <si>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</si>
  <si>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</si>
  <si>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</si>
  <si>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  <phoneticPr fontId="2"/>
  </si>
  <si>
    <t>-</t>
    <phoneticPr fontId="2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</si>
  <si>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</si>
  <si>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</si>
  <si>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</si>
  <si>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</si>
  <si>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</si>
  <si>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</si>
  <si>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</si>
  <si>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</si>
  <si>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</si>
  <si>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</si>
  <si>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</si>
  <si>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</si>
  <si>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</si>
  <si>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</si>
  <si>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</si>
  <si>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</si>
  <si>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</si>
  <si>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</si>
  <si>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</si>
  <si>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</si>
  <si>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
(貸借対照表計上額)</t>
    <phoneticPr fontId="2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</si>
  <si>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</si>
  <si>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</si>
  <si>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</si>
  <si>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</si>
  <si>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</si>
  <si>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</si>
  <si>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
計上額</t>
    <phoneticPr fontId="2"/>
  </si>
  <si>
    <t>徴収不能引当金_x000D_
計上額</t>
  </si>
  <si>
    <t>長期延滞債権の明細</t>
  </si>
  <si>
    <t>徴収不能引当金計上額</t>
  </si>
  <si>
    <t>【貸付金】</t>
  </si>
  <si>
    <t>該当なし</t>
    <rPh sb="0" eb="2">
      <t>ガイトウ</t>
    </rPh>
    <phoneticPr fontId="2"/>
  </si>
  <si>
    <t>小計</t>
  </si>
  <si>
    <t>【未収金】</t>
  </si>
  <si>
    <t>税等未収金</t>
    <rPh sb="0" eb="5">
      <t>ゼイトウミシュウキン</t>
    </rPh>
    <phoneticPr fontId="2"/>
  </si>
  <si>
    <t>その他未収金</t>
    <rPh sb="2" eb="6">
      <t>タミシュウキン</t>
    </rPh>
    <phoneticPr fontId="2"/>
  </si>
  <si>
    <t>未収金の明細</t>
  </si>
  <si>
    <t xml:space="preserve"> </t>
    <phoneticPr fontId="2"/>
  </si>
  <si>
    <t>地方債等（借入先別）の明細</t>
    <phoneticPr fontId="2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</si>
  <si>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</si>
  <si>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</si>
  <si>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</si>
  <si>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</si>
  <si>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</si>
  <si>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</si>
  <si>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</si>
  <si>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</si>
  <si>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</si>
  <si>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</si>
  <si>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</si>
  <si>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</si>
  <si>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</si>
  <si>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</si>
  <si>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</si>
  <si>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</si>
  <si>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</si>
  <si>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</si>
  <si>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</si>
  <si>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</si>
  <si>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  <phoneticPr fontId="2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</si>
  <si>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</si>
  <si>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</si>
  <si>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</si>
  <si>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</si>
  <si>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</si>
  <si>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</si>
  <si>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</si>
  <si>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</si>
  <si>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rPh sb="5" eb="10">
      <t>ヘンサイキカンベツ</t>
    </rPh>
    <phoneticPr fontId="2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</si>
  <si>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</si>
  <si>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</si>
  <si>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</si>
  <si>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</si>
  <si>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</si>
  <si>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</si>
  <si>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</si>
  <si>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</si>
  <si>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</si>
  <si>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</si>
  <si>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</si>
  <si>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</si>
  <si>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</si>
  <si>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</si>
  <si>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</si>
  <si>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</si>
  <si>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</si>
  <si>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</si>
  <si>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</si>
  <si>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</si>
  <si>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</si>
  <si>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</si>
  <si>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</si>
  <si>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</si>
  <si>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その他</t>
    <rPh sb="2" eb="3">
      <t>タ</t>
    </rPh>
    <phoneticPr fontId="2"/>
  </si>
  <si>
    <t>計</t>
  </si>
  <si>
    <t>その他の補助金等</t>
  </si>
  <si>
    <t>財源の明細</t>
  </si>
  <si>
    <t>会計</t>
  </si>
  <si>
    <t>財源の内容</t>
  </si>
  <si>
    <t>税収等</t>
    <phoneticPr fontId="2"/>
  </si>
  <si>
    <t>国県等補助金</t>
    <phoneticPr fontId="2"/>
  </si>
  <si>
    <t>資本的補助金</t>
    <phoneticPr fontId="2"/>
  </si>
  <si>
    <t>国庫支出金</t>
    <rPh sb="0" eb="2">
      <t>コッコ</t>
    </rPh>
    <rPh sb="2" eb="5">
      <t>シシュツキン</t>
    </rPh>
    <phoneticPr fontId="8"/>
  </si>
  <si>
    <t>都道府県等支出金</t>
    <rPh sb="0" eb="4">
      <t>トドウフケン</t>
    </rPh>
    <rPh sb="4" eb="5">
      <t>ナド</t>
    </rPh>
    <rPh sb="5" eb="8">
      <t>シシュツキン</t>
    </rPh>
    <phoneticPr fontId="8"/>
  </si>
  <si>
    <t>経常的補助金</t>
    <phoneticPr fontId="2"/>
  </si>
  <si>
    <t>合計</t>
    <rPh sb="0" eb="2">
      <t>ゴウケイ</t>
    </rPh>
    <phoneticPr fontId="2"/>
  </si>
  <si>
    <t>財源情報の明細</t>
  </si>
  <si>
    <t>金額</t>
    <phoneticPr fontId="2"/>
  </si>
  <si>
    <t>内訳</t>
  </si>
  <si>
    <t>税収等</t>
  </si>
  <si>
    <t>有形固定資産等の増加</t>
  </si>
  <si>
    <t>貸付金・基金等の増加</t>
  </si>
  <si>
    <t>資金の明細</t>
  </si>
  <si>
    <t>-</t>
  </si>
  <si>
    <t>斑鳩町社会福祉協議会</t>
  </si>
  <si>
    <t>斑鳩町文化振興財団</t>
  </si>
  <si>
    <t>水道事業会計</t>
    <rPh sb="0" eb="4">
      <t>スイドウジギョウ</t>
    </rPh>
    <rPh sb="4" eb="6">
      <t>カイケイ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</si>
  <si>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</si>
  <si>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奈良テレビ放送(株)</t>
    <rPh sb="7" eb="10">
      <t>カブ</t>
    </rPh>
    <phoneticPr fontId="4"/>
  </si>
  <si>
    <t>奈良県農業信用基金協会</t>
  </si>
  <si>
    <t>奈良県信用保証協会</t>
  </si>
  <si>
    <t>なら担い手・農地サポートセンター</t>
    <rPh sb="2" eb="3">
      <t>ニナ</t>
    </rPh>
    <rPh sb="4" eb="5">
      <t>テ</t>
    </rPh>
    <rPh sb="6" eb="8">
      <t>ノウチ</t>
    </rPh>
    <phoneticPr fontId="9"/>
  </si>
  <si>
    <t>奈良県畜産会</t>
  </si>
  <si>
    <t>奈良県野菜価格安定基金</t>
  </si>
  <si>
    <t>奈良県労働者福祉協議会</t>
  </si>
  <si>
    <t>大阪湾広域臨海環境整備センター</t>
  </si>
  <si>
    <t>奈良県食肉公社</t>
  </si>
  <si>
    <t>地方公共団体金融機構</t>
  </si>
  <si>
    <t>財政調整基金</t>
    <rPh sb="0" eb="2">
      <t>ザイセイ</t>
    </rPh>
    <rPh sb="2" eb="6">
      <t>チョウセイキキン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</si>
  <si>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4"/>
  </si>
  <si>
    <t>福祉基金</t>
    <rPh sb="0" eb="2">
      <t>フクシ</t>
    </rPh>
    <rPh sb="2" eb="4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</si>
  <si>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</si>
  <si>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スポーツ振興基金</t>
    <rPh sb="4" eb="6">
      <t>シンコウ</t>
    </rPh>
    <rPh sb="6" eb="8">
      <t>キキン</t>
    </rPh>
    <phoneticPr fontId="4"/>
  </si>
  <si>
    <t>斑鳩の里歴史文化遺産保存・活用基金</t>
    <rPh sb="0" eb="2">
      <t>イカルガ</t>
    </rPh>
    <rPh sb="3" eb="4">
      <t>サト</t>
    </rPh>
    <rPh sb="4" eb="6">
      <t>レキシ</t>
    </rPh>
    <rPh sb="6" eb="8">
      <t>ブンカ</t>
    </rPh>
    <rPh sb="8" eb="10">
      <t>イサン</t>
    </rPh>
    <rPh sb="10" eb="12">
      <t>ホゾン</t>
    </rPh>
    <rPh sb="13" eb="15">
      <t>カツヨウ</t>
    </rPh>
    <rPh sb="15" eb="17">
      <t>キキン</t>
    </rPh>
    <phoneticPr fontId="4"/>
  </si>
  <si>
    <t>森林環境保全基金</t>
  </si>
  <si>
    <t>福祉医療費資金貸付金</t>
  </si>
  <si>
    <t>町民税　個人　滞納繰越分</t>
    <rPh sb="0" eb="3">
      <t>チョウミンゼイ</t>
    </rPh>
    <rPh sb="4" eb="6">
      <t>コジン</t>
    </rPh>
    <rPh sb="7" eb="9">
      <t>タイノウ</t>
    </rPh>
    <rPh sb="9" eb="11">
      <t>クリコシ</t>
    </rPh>
    <rPh sb="11" eb="12">
      <t>ブン</t>
    </rPh>
    <phoneticPr fontId="13"/>
  </si>
  <si>
    <t>町民税　法人　滞納繰越分</t>
    <rPh sb="0" eb="3">
      <t>チョウミンゼイ</t>
    </rPh>
    <rPh sb="4" eb="6">
      <t>ホウジン</t>
    </rPh>
    <rPh sb="7" eb="9">
      <t>タイノウ</t>
    </rPh>
    <rPh sb="9" eb="11">
      <t>クリコシ</t>
    </rPh>
    <rPh sb="11" eb="12">
      <t>ブン</t>
    </rPh>
    <phoneticPr fontId="13"/>
  </si>
  <si>
    <t>固定資産税　滞納繰越分</t>
    <rPh sb="0" eb="5">
      <t>コテイシサンゼイ</t>
    </rPh>
    <phoneticPr fontId="13"/>
  </si>
  <si>
    <t>軽自動車税　種別割　滞納繰越分</t>
    <rPh sb="0" eb="4">
      <t>ケイジドウシャ</t>
    </rPh>
    <rPh sb="4" eb="5">
      <t>ゼイ</t>
    </rPh>
    <rPh sb="6" eb="9">
      <t>シュベツワリ</t>
    </rPh>
    <phoneticPr fontId="13"/>
  </si>
  <si>
    <t>都市計画税　滞納繰越分　</t>
    <rPh sb="0" eb="5">
      <t>トシケイカクゼイ</t>
    </rPh>
    <phoneticPr fontId="13"/>
  </si>
  <si>
    <t>分担金及び負担金　民生費負担金　児童福祉費負担金</t>
    <rPh sb="0" eb="4">
      <t>ブンタンキンオヨ</t>
    </rPh>
    <rPh sb="5" eb="8">
      <t>フタンキン</t>
    </rPh>
    <rPh sb="9" eb="15">
      <t>ミンセイヒフタンキン</t>
    </rPh>
    <rPh sb="16" eb="21">
      <t>ジドウフクシヒ</t>
    </rPh>
    <rPh sb="21" eb="24">
      <t>フタンキン</t>
    </rPh>
    <phoneticPr fontId="13"/>
  </si>
  <si>
    <t>使用料及び手数料　土木使用料　町営住宅家賃</t>
    <rPh sb="0" eb="4">
      <t>シヨウリョウオヨ</t>
    </rPh>
    <rPh sb="5" eb="8">
      <t>テスウリョウ</t>
    </rPh>
    <rPh sb="9" eb="11">
      <t>ドボク</t>
    </rPh>
    <rPh sb="11" eb="14">
      <t>シヨウリョウ</t>
    </rPh>
    <rPh sb="15" eb="17">
      <t>チョウエイ</t>
    </rPh>
    <rPh sb="17" eb="19">
      <t>ジュウタク</t>
    </rPh>
    <rPh sb="19" eb="21">
      <t>ヤチン</t>
    </rPh>
    <phoneticPr fontId="13"/>
  </si>
  <si>
    <t>町民税　個人　現年課税分</t>
    <rPh sb="0" eb="3">
      <t>チョウミンゼイ</t>
    </rPh>
    <rPh sb="4" eb="6">
      <t>コジン</t>
    </rPh>
    <rPh sb="7" eb="8">
      <t>ゲン</t>
    </rPh>
    <rPh sb="8" eb="9">
      <t>トシ</t>
    </rPh>
    <rPh sb="9" eb="11">
      <t>カゼイ</t>
    </rPh>
    <rPh sb="11" eb="12">
      <t>ブン</t>
    </rPh>
    <phoneticPr fontId="13"/>
  </si>
  <si>
    <t>町民税　法人　現年課税分</t>
    <rPh sb="0" eb="3">
      <t>チョウミンゼイ</t>
    </rPh>
    <rPh sb="4" eb="6">
      <t>ホウジン</t>
    </rPh>
    <rPh sb="7" eb="8">
      <t>ゲン</t>
    </rPh>
    <rPh sb="8" eb="9">
      <t>トシ</t>
    </rPh>
    <rPh sb="9" eb="11">
      <t>カゼイ</t>
    </rPh>
    <rPh sb="11" eb="12">
      <t>ブン</t>
    </rPh>
    <phoneticPr fontId="13"/>
  </si>
  <si>
    <t>固定資産税　現年課税分</t>
    <rPh sb="0" eb="5">
      <t>コテイシサンゼイ</t>
    </rPh>
    <rPh sb="6" eb="7">
      <t>ゲン</t>
    </rPh>
    <rPh sb="7" eb="8">
      <t>トシ</t>
    </rPh>
    <rPh sb="8" eb="10">
      <t>カゼイ</t>
    </rPh>
    <rPh sb="10" eb="11">
      <t>ブン</t>
    </rPh>
    <phoneticPr fontId="13"/>
  </si>
  <si>
    <t>軽自動車税　種別割　現年課税分</t>
    <rPh sb="0" eb="4">
      <t>ケイジドウシャ</t>
    </rPh>
    <rPh sb="4" eb="5">
      <t>ゼイ</t>
    </rPh>
    <rPh sb="6" eb="9">
      <t>シュベツワリ</t>
    </rPh>
    <phoneticPr fontId="13"/>
  </si>
  <si>
    <t>都市計画税　現年課税分　</t>
    <rPh sb="0" eb="5">
      <t>トシケイカクゼイ</t>
    </rPh>
    <phoneticPr fontId="13"/>
  </si>
  <si>
    <t>使用料及び手数料　衛生手数料　し尿処理手数料</t>
    <rPh sb="0" eb="4">
      <t>シヨウリョウオヨ</t>
    </rPh>
    <rPh sb="5" eb="8">
      <t>テスウリョウ</t>
    </rPh>
    <rPh sb="9" eb="14">
      <t>エイセイテスウリョウ</t>
    </rPh>
    <rPh sb="16" eb="17">
      <t>ニョウ</t>
    </rPh>
    <rPh sb="17" eb="19">
      <t>ショリ</t>
    </rPh>
    <rPh sb="19" eb="22">
      <t>テスウリョウ</t>
    </rPh>
    <phoneticPr fontId="13"/>
  </si>
  <si>
    <t>退職手当引当金</t>
  </si>
  <si>
    <t>賞与等引当金</t>
  </si>
  <si>
    <t>町税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</si>
  <si>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</si>
  <si>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</si>
  <si>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</si>
  <si>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</si>
  <si>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</si>
  <si>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</si>
  <si>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</si>
  <si>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自動車税環境性能割交付</t>
  </si>
  <si>
    <t>地方特例交付金</t>
  </si>
  <si>
    <t>地方交付税</t>
  </si>
  <si>
    <t>交通安全対策特別交付金</t>
  </si>
  <si>
    <t>分担金及び負担金</t>
  </si>
  <si>
    <t>寄附金</t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</si>
  <si>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</si>
  <si>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</si>
  <si>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連結精算表</t>
  </si>
  <si>
    <t>自治体名：斑鳩町</t>
  </si>
  <si>
    <t>一般会計等（単純合算）</t>
  </si>
  <si>
    <t>一般会計等相殺</t>
  </si>
  <si>
    <t>一般会計等</t>
  </si>
  <si>
    <t>国民健康保険事業特別会計</t>
  </si>
  <si>
    <t>介護保険事業特別会計（保険事業勘定）</t>
  </si>
  <si>
    <t>介護サービス事業勘定</t>
  </si>
  <si>
    <t>後期高齢者医療特別会計</t>
  </si>
  <si>
    <t>水道事業会計</t>
  </si>
  <si>
    <t>下水道事業会計</t>
  </si>
  <si>
    <t>全体会計（単純合算）</t>
  </si>
  <si>
    <t>全体会計修正</t>
  </si>
  <si>
    <t>全体会計相殺</t>
  </si>
  <si>
    <t>全体会計</t>
  </si>
  <si>
    <t>奈良県後期高齢者医療広域連合</t>
  </si>
  <si>
    <t>王寺周辺広域休日応急診療施設組合</t>
  </si>
  <si>
    <t>老人福祉施設三室園組合</t>
  </si>
  <si>
    <t>奈良県市町村総合事務組合</t>
  </si>
  <si>
    <t>奈良県広域消防組合</t>
  </si>
  <si>
    <t>奈良広域水質検査センター組合</t>
  </si>
  <si>
    <t>斑鳩町観光協会</t>
  </si>
  <si>
    <t>連結会計（単純合算）</t>
  </si>
  <si>
    <t>連結会計修正</t>
  </si>
  <si>
    <t>連結会計相殺</t>
  </si>
  <si>
    <t>連結会計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</si>
  <si>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</si>
  <si>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</si>
  <si>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</si>
  <si>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</si>
  <si>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</si>
  <si>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</si>
  <si>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</si>
  <si>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</si>
  <si>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</si>
  <si>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</si>
  <si>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</si>
  <si>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</si>
  <si>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</si>
  <si>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</si>
  <si>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</si>
  <si>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</si>
  <si>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</si>
  <si>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</si>
  <si>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</si>
  <si>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</si>
  <si>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</si>
  <si>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</si>
  <si>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</si>
  <si>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</si>
  <si>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</si>
  <si>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</si>
  <si>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</si>
  <si>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</si>
  <si>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</si>
  <si>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</si>
  <si>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</si>
  <si>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</si>
  <si>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</si>
  <si>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</si>
  <si>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</si>
  <si>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</si>
  <si>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</si>
  <si>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  資金</t>
  </si>
  <si>
    <t xml:space="preserve">      歳計外現金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</si>
  <si>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</si>
  <si>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</si>
  <si>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</si>
  <si>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</si>
  <si>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</si>
  <si>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</si>
  <si>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</si>
  <si>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</si>
  <si>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</si>
  <si>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</si>
  <si>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</si>
  <si>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</si>
  <si>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</si>
  <si>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</si>
  <si>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</si>
  <si>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</si>
  <si>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</si>
  <si>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</si>
  <si>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</si>
  <si>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</si>
  <si>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</si>
  <si>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</si>
  <si>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</si>
  <si>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</si>
  <si>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</si>
  <si>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</si>
  <si>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</si>
  <si>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</si>
  <si>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</si>
  <si>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</si>
  <si>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</si>
  <si>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年度：令和5年度</t>
  </si>
  <si>
    <t>（単位：円）</t>
  </si>
  <si>
    <t>年度：令和5年度</t>
    <phoneticPr fontId="2"/>
  </si>
  <si>
    <t>3,907,434,175</t>
  </si>
  <si>
    <t>使用料及び手数料　土木使用料　町営住宅家賃</t>
    <rPh sb="0" eb="4">
      <t>シヨウリョウオヨ</t>
    </rPh>
    <rPh sb="5" eb="8">
      <t>テスウリョウ</t>
    </rPh>
    <rPh sb="9" eb="11">
      <t>ドボク</t>
    </rPh>
    <rPh sb="11" eb="14">
      <t>シヨウリョウ</t>
    </rPh>
    <rPh sb="15" eb="21">
      <t>チョウエイジュウタクヤチン</t>
    </rPh>
    <phoneticPr fontId="13"/>
  </si>
  <si>
    <t>施設整備補助</t>
  </si>
  <si>
    <t>浄化槽設置整備事業補助金</t>
  </si>
  <si>
    <t>支給対象者</t>
  </si>
  <si>
    <t>既存木造住宅耐震改修支援事業補助金</t>
  </si>
  <si>
    <t>まちなか観光景観形成事業補助金</t>
  </si>
  <si>
    <t>地域集会所施設整備費等補助金</t>
  </si>
  <si>
    <t>防犯灯設置補助金</t>
  </si>
  <si>
    <t>防犯カメラ設置事業補助金</t>
  </si>
  <si>
    <t>町単独土地改良事業補助金</t>
  </si>
  <si>
    <t>土地改良事業に対する補助</t>
  </si>
  <si>
    <t>地元施行に係る舗装事業に対する補助金</t>
  </si>
  <si>
    <t>地元施行に係る水路改修及び浚渫事業に対する補助金</t>
  </si>
  <si>
    <t>消防施設整備事業等補助金</t>
  </si>
  <si>
    <t>消火栓設置等工事負担金</t>
  </si>
  <si>
    <t>広域連合に対する経費負担</t>
  </si>
  <si>
    <t>下水道事業会計補助金</t>
    <rPh sb="0" eb="5">
      <t>ゲスイドウジギョウ</t>
    </rPh>
    <rPh sb="5" eb="10">
      <t>カイケイホジョキン</t>
    </rPh>
    <phoneticPr fontId="1"/>
  </si>
  <si>
    <t>下水道事業会計</t>
    <rPh sb="0" eb="5">
      <t>ゲスイドウジギョウ</t>
    </rPh>
    <rPh sb="5" eb="7">
      <t>カイケイ</t>
    </rPh>
    <phoneticPr fontId="1"/>
  </si>
  <si>
    <t>療養給付費負担金</t>
    <rPh sb="0" eb="5">
      <t>リョウヨウキュウフヒ</t>
    </rPh>
    <rPh sb="5" eb="8">
      <t>フタンキン</t>
    </rPh>
    <phoneticPr fontId="1"/>
  </si>
  <si>
    <t>奈良県後期高齢者医療広域連合</t>
    <rPh sb="0" eb="3">
      <t>ナラケン</t>
    </rPh>
    <rPh sb="3" eb="8">
      <t>コウキコウレイシャ</t>
    </rPh>
    <rPh sb="8" eb="10">
      <t>イリョウ</t>
    </rPh>
    <rPh sb="10" eb="14">
      <t>コウイキレンゴウ</t>
    </rPh>
    <phoneticPr fontId="1"/>
  </si>
  <si>
    <t>広域連合に対する経費負担</t>
    <rPh sb="0" eb="4">
      <t>コウイキレンゴウ</t>
    </rPh>
    <rPh sb="5" eb="6">
      <t>タイ</t>
    </rPh>
    <rPh sb="8" eb="12">
      <t>ケイヒフタン</t>
    </rPh>
    <phoneticPr fontId="1"/>
  </si>
  <si>
    <t>奈良県広域消防組合負担金</t>
    <rPh sb="0" eb="3">
      <t>ナラケン</t>
    </rPh>
    <rPh sb="3" eb="5">
      <t>コウイキ</t>
    </rPh>
    <rPh sb="5" eb="7">
      <t>ショウボウ</t>
    </rPh>
    <rPh sb="7" eb="9">
      <t>クミアイ</t>
    </rPh>
    <rPh sb="9" eb="12">
      <t>フタンキン</t>
    </rPh>
    <phoneticPr fontId="1"/>
  </si>
  <si>
    <t>奈良県広域消防組合</t>
    <rPh sb="0" eb="3">
      <t>ナラケン</t>
    </rPh>
    <rPh sb="3" eb="9">
      <t>コウイキショウボウクミアイ</t>
    </rPh>
    <phoneticPr fontId="1"/>
  </si>
  <si>
    <t>一部事務組合に対する経費負担</t>
    <rPh sb="0" eb="6">
      <t>イチブジムクミアイ</t>
    </rPh>
    <rPh sb="7" eb="8">
      <t>タイ</t>
    </rPh>
    <rPh sb="10" eb="14">
      <t>ケイヒフタン</t>
    </rPh>
    <phoneticPr fontId="1"/>
  </si>
  <si>
    <t>生活応援券発行補助金</t>
    <rPh sb="0" eb="5">
      <t>セイカツオウエンケン</t>
    </rPh>
    <rPh sb="5" eb="7">
      <t>ハッコウ</t>
    </rPh>
    <rPh sb="7" eb="10">
      <t>ホジョキン</t>
    </rPh>
    <phoneticPr fontId="1"/>
  </si>
  <si>
    <t>斑鳩町商工会</t>
    <rPh sb="0" eb="3">
      <t>イカルガチョウ</t>
    </rPh>
    <rPh sb="3" eb="6">
      <t>ショウコウカイ</t>
    </rPh>
    <phoneticPr fontId="1"/>
  </si>
  <si>
    <t>職員退職手当負担金</t>
    <rPh sb="0" eb="2">
      <t>ショクイン</t>
    </rPh>
    <rPh sb="2" eb="6">
      <t>タイショクテアテ</t>
    </rPh>
    <rPh sb="6" eb="9">
      <t>フタンキン</t>
    </rPh>
    <phoneticPr fontId="1"/>
  </si>
  <si>
    <t>奈良県市町村総合事務組合</t>
    <rPh sb="0" eb="3">
      <t>ナラケン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1"/>
  </si>
  <si>
    <t>職員退職手当に対する経費負担</t>
    <rPh sb="0" eb="6">
      <t>ショクインタイショクテアテ</t>
    </rPh>
    <rPh sb="7" eb="8">
      <t>タイ</t>
    </rPh>
    <rPh sb="10" eb="14">
      <t>ケイヒフタン</t>
    </rPh>
    <phoneticPr fontId="1"/>
  </si>
  <si>
    <t>水道事業会計補助金</t>
    <rPh sb="0" eb="8">
      <t>スイドウジギョウカイケイホジョ</t>
    </rPh>
    <rPh sb="8" eb="9">
      <t>キン</t>
    </rPh>
    <phoneticPr fontId="1"/>
  </si>
  <si>
    <t>水道事業会計</t>
    <rPh sb="0" eb="6">
      <t>スイドウジギョウカイケイ</t>
    </rPh>
    <phoneticPr fontId="1"/>
  </si>
  <si>
    <t>三室園組合負担金</t>
    <rPh sb="0" eb="3">
      <t>ミムロエン</t>
    </rPh>
    <rPh sb="3" eb="5">
      <t>クミアイ</t>
    </rPh>
    <rPh sb="5" eb="8">
      <t>フタンキン</t>
    </rPh>
    <phoneticPr fontId="1"/>
  </si>
  <si>
    <t>老人福祉施設三室園組合</t>
    <rPh sb="0" eb="6">
      <t>ロウジンフクシシセツ</t>
    </rPh>
    <rPh sb="6" eb="11">
      <t>ミムロエンクミアイ</t>
    </rPh>
    <phoneticPr fontId="1"/>
  </si>
  <si>
    <t>土地改良区</t>
    <rPh sb="0" eb="5">
      <t>トチカイリョウク</t>
    </rPh>
    <phoneticPr fontId="14"/>
  </si>
  <si>
    <t>自治会</t>
    <rPh sb="0" eb="3">
      <t>ジチカイ</t>
    </rPh>
    <phoneticPr fontId="14"/>
  </si>
  <si>
    <t>奈良県広域消防組合負担金</t>
    <rPh sb="0" eb="3">
      <t>ナラケン</t>
    </rPh>
    <rPh sb="3" eb="5">
      <t>コウイキ</t>
    </rPh>
    <rPh sb="5" eb="7">
      <t>ショウボウ</t>
    </rPh>
    <rPh sb="7" eb="9">
      <t>クミアイ</t>
    </rPh>
    <rPh sb="9" eb="12">
      <t>フタンキン</t>
    </rPh>
    <phoneticPr fontId="14"/>
  </si>
  <si>
    <t>奈良県広域消防組合</t>
    <rPh sb="0" eb="3">
      <t>ナラケン</t>
    </rPh>
    <rPh sb="3" eb="9">
      <t>コウイキショウボウクミアイ</t>
    </rPh>
    <phoneticPr fontId="14"/>
  </si>
  <si>
    <t>一部事務組合に対する経費負担</t>
    <rPh sb="0" eb="6">
      <t>イチブジムクミアイ</t>
    </rPh>
    <rPh sb="7" eb="8">
      <t>タイ</t>
    </rPh>
    <rPh sb="10" eb="14">
      <t>ケイヒフタン</t>
    </rPh>
    <phoneticPr fontId="14"/>
  </si>
  <si>
    <t>水道事業会計</t>
    <rPh sb="0" eb="6">
      <t>スイドウジギョウカイケイ</t>
    </rPh>
    <phoneticPr fontId="14"/>
  </si>
  <si>
    <t>設備整備補助</t>
    <rPh sb="0" eb="2">
      <t>セツビ</t>
    </rPh>
    <rPh sb="2" eb="6">
      <t>セイビホジョ</t>
    </rPh>
    <phoneticPr fontId="14"/>
  </si>
  <si>
    <t>後期高齢者医療広域連合事務費負担金繰出金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ジムヒ</t>
    </rPh>
    <rPh sb="14" eb="17">
      <t>フタンキン</t>
    </rPh>
    <rPh sb="17" eb="18">
      <t>クリ</t>
    </rPh>
    <rPh sb="18" eb="20">
      <t>シュッキン</t>
    </rPh>
    <phoneticPr fontId="14"/>
  </si>
  <si>
    <t>奈良県後期高齢者医療広域連合</t>
    <rPh sb="0" eb="3">
      <t>ナラケン</t>
    </rPh>
    <rPh sb="3" eb="8">
      <t>コウキコウレイシャ</t>
    </rPh>
    <rPh sb="8" eb="10">
      <t>イリョウ</t>
    </rPh>
    <rPh sb="10" eb="14">
      <t>コウイキレンゴウ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</si>
</sst>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,;\-#,##0,"/>
    <numFmt numFmtId="177" formatCode="\ #,##0,;\-#,##0,;\-"/>
    <numFmt numFmtId="178" formatCode="0.0%"/>
    <numFmt numFmtId="179" formatCode=";;;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i/>
      <sz val="11"/>
      <color rgb="FF7F7F7F"/>
      <name val="Meiryo UI"/>
      <family val="2"/>
      <charset val="128"/>
    </font>
    <font>
      <b/>
      <sz val="15"/>
      <color theme="3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17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3" fillId="0" borderId="3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left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/>
    <xf numFmtId="176" fontId="3" fillId="0" borderId="2" xfId="0" applyNumberFormat="1" applyFont="1" applyBorder="1" applyAlignment="1">
      <alignment horizontal="right" vertical="center"/>
    </xf>
    <xf numFmtId="176" fontId="6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/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0" borderId="1" xfId="6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177" fontId="6" fillId="0" borderId="0" xfId="0" applyNumberFormat="1" applyFont="1"/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/>
    <xf numFmtId="177" fontId="3" fillId="0" borderId="10" xfId="0" applyNumberFormat="1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vertical="center"/>
    </xf>
    <xf numFmtId="3" fontId="12" fillId="0" borderId="1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 shrinkToFit="1"/>
    </xf>
    <xf numFmtId="178" fontId="3" fillId="0" borderId="0" xfId="6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79" fontId="3" fillId="0" borderId="0" xfId="0" applyNumberFormat="1" applyFont="1"/>
    <xf numFmtId="177" fontId="3" fillId="0" borderId="1" xfId="0" applyNumberFormat="1" applyFont="1" applyBorder="1" applyAlignment="1">
      <alignment horizontal="left" vertical="center" shrinkToFit="1"/>
    </xf>
    <xf numFmtId="38" fontId="3" fillId="0" borderId="13" xfId="0" applyNumberFormat="1" applyFont="1" applyBorder="1" applyAlignment="1">
      <alignment horizontal="right" vertical="center"/>
    </xf>
    <xf numFmtId="38" fontId="3" fillId="0" borderId="1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left" vertical="center" indent="1"/>
    </xf>
    <xf numFmtId="38" fontId="3" fillId="0" borderId="0" xfId="1" applyFont="1" applyAlignment="1"/>
    <xf numFmtId="38" fontId="3" fillId="0" borderId="1" xfId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left" vertical="center" shrinkToFit="1"/>
    </xf>
    <xf numFmtId="178" fontId="3" fillId="0" borderId="10" xfId="6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3" fontId="12" fillId="2" borderId="23" xfId="0" applyNumberFormat="1" applyFont="1" applyFill="1" applyBorder="1" applyAlignment="1">
      <alignment horizontal="center" vertical="center" shrinkToFit="1"/>
    </xf>
    <xf numFmtId="3" fontId="12" fillId="2" borderId="24" xfId="0" applyNumberFormat="1" applyFont="1" applyFill="1" applyBorder="1" applyAlignment="1">
      <alignment horizontal="center" vertical="center" shrinkToFit="1"/>
    </xf>
    <xf numFmtId="3" fontId="12" fillId="2" borderId="25" xfId="0" applyNumberFormat="1" applyFont="1" applyFill="1" applyBorder="1" applyAlignment="1">
      <alignment horizontal="center" vertical="center" shrinkToFit="1"/>
    </xf>
    <xf numFmtId="3" fontId="10" fillId="2" borderId="26" xfId="0" applyNumberFormat="1" applyFont="1" applyFill="1" applyBorder="1"/>
    <xf numFmtId="3" fontId="10" fillId="0" borderId="27" xfId="0" applyNumberFormat="1" applyFont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3" fontId="10" fillId="2" borderId="29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2" borderId="31" xfId="0" applyNumberFormat="1" applyFont="1" applyFill="1" applyBorder="1"/>
    <xf numFmtId="3" fontId="10" fillId="0" borderId="32" xfId="0" applyNumberFormat="1" applyFont="1" applyBorder="1" applyAlignment="1">
      <alignment horizontal="right"/>
    </xf>
    <xf numFmtId="3" fontId="10" fillId="0" borderId="3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left" vertical="center" indent="1"/>
    </xf>
    <xf numFmtId="3" fontId="3" fillId="0" borderId="1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13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vertical="center"/>
    </xf>
    <xf numFmtId="3" fontId="12" fillId="2" borderId="20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2" fillId="0" borderId="21" xfId="0" applyNumberFormat="1" applyFont="1" applyBorder="1" applyAlignment="1">
      <alignment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vertical="center"/>
    </xf>
  </cellXfs>
  <cellStyles count="7">
    <cellStyle name="パーセント" xfId="6" builtinId="5"/>
    <cellStyle name="桁区切り" xfId="1" builtinId="6"/>
    <cellStyle name="桁区切り 2" xfId="3" xr:uid="{3FAB9788-40A7-43F3-9CF0-F5EAF620D322}"/>
    <cellStyle name="標準" xfId="0" builtinId="0"/>
    <cellStyle name="標準 2" xfId="4" xr:uid="{980CEDAE-4455-4122-9225-163C29813B20}"/>
    <cellStyle name="標準 3" xfId="2" xr:uid="{110C10FB-FA5D-4F34-9551-DC67DB48BF14}"/>
    <cellStyle name="標準１" xfId="5" xr:uid="{90B9773D-B1AC-4F65-A539-A5B75D7926F9}"/>
  </cellStyles>
  <dxfs count="351"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fill>
        <patternFill>
          <bgColor theme="5" tint="0.79998168889431442"/>
        </patternFill>
      </fill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6" formatCode="#,##0,;\-#,##0,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7" formatCode="\ #,##0,;\-#,##0,;\-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7" formatCode="\ #,##0,;\-#,##0,;\-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8" formatCode="0.0%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7" formatCode="\ #,##0,;\-#,##0,;\-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84C528-DB63-4616-ABE8-7C1FA6A77137}" name="有形固定資産に係る行政目的別の明細" displayName="有形固定資産に係る行政目的別の明細" ref="A5:I23" totalsRowShown="0" headerRowDxfId="350" dataDxfId="348" headerRowBorderDxfId="349" tableBorderDxfId="347" totalsRowBorderDxfId="346">
  <autoFilter ref="A5:I23" xr:uid="{2A84C528-DB63-4616-ABE8-7C1FA6A77137}"/>
  <tableColumns count="9">
    <tableColumn id="1" xr3:uid="{2077F7D0-5F96-4ECF-AF9A-05741C7C530F}" name="区分" dataDxfId="345"/>
    <tableColumn id="2" xr3:uid="{161613EC-9164-4E81-A4AA-D45049099FB1}" name="生活インフラ・_x000d__x000a_国土保全" dataDxfId="344"/>
    <tableColumn id="3" xr3:uid="{A7984565-6788-4DE2-8970-B32AE3476C01}" name="教育" dataDxfId="343"/>
    <tableColumn id="4" xr3:uid="{A47B9178-A52F-4B1E-964E-067C3F388555}" name="福祉" dataDxfId="342"/>
    <tableColumn id="5" xr3:uid="{5A1C0256-0633-425F-AC7D-FCB5E94967E3}" name="環境衛生" dataDxfId="341"/>
    <tableColumn id="6" xr3:uid="{22ABEDEB-22A5-42A2-ACA8-C7A3490DBF33}" name="産業振興" dataDxfId="340"/>
    <tableColumn id="7" xr3:uid="{990FD39B-D3EE-4575-B5F6-00227F8FE86B}" name="消防" dataDxfId="339"/>
    <tableColumn id="8" xr3:uid="{6DD3BF35-A321-4202-BE46-D5B418365F86}" name="総務" dataDxfId="338"/>
    <tableColumn id="9" xr3:uid="{8F0DCEA5-E490-497E-95BF-26491CED2BC4}" name="合計" dataDxfId="33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5ECBA65-347D-4E10-B913-F58F03F61C8B}" name="地方債_借入先別" displayName="地方債_借入先別" ref="A7:K19" headerRowCount="0" totalsRowCount="1" headerRowDxfId="161" dataDxfId="159" headerRowBorderDxfId="160" tableBorderDxfId="158" totalsRowBorderDxfId="157">
  <tableColumns count="11">
    <tableColumn id="1" xr3:uid="{337B5CB9-D4F8-423E-905E-955D9B3C8DC8}" name="種類" totalsRowLabel="　合計" headerRowDxfId="156" dataDxfId="155" totalsRowDxfId="154"/>
    <tableColumn id="2" xr3:uid="{F8C1E968-7FB6-4DA1-AB9E-2B59833ACE54}" name="地方債等残高" totalsRowFunction="sum" headerRowDxfId="153" dataDxfId="152" totalsRowDxfId="151"/>
    <tableColumn id="3" xr3:uid="{D7E79ADE-7150-46AF-A5BF-5551DBDA2498}" name="うち1年内償還予定" totalsRowFunction="sum" headerRowDxfId="150" dataDxfId="149" totalsRowDxfId="148"/>
    <tableColumn id="4" xr3:uid="{98CD80FD-3A97-4794-B290-8DD40446F75C}" name="政府資金" totalsRowFunction="sum" headerRowDxfId="147" dataDxfId="146" totalsRowDxfId="145"/>
    <tableColumn id="5" xr3:uid="{E1F208FE-8210-4537-BB5E-1460F5806A23}" name="地方公共団体_x000d__x000a_金融機構" totalsRowFunction="sum" headerRowDxfId="144" dataDxfId="143" totalsRowDxfId="142"/>
    <tableColumn id="6" xr3:uid="{783D1C56-AF80-44B3-9C7D-16E8C968AB11}" name="市中銀行" totalsRowFunction="sum" headerRowDxfId="141" dataDxfId="140" totalsRowDxfId="139"/>
    <tableColumn id="7" xr3:uid="{0E4FCC46-5D8D-48AE-A02E-D01420CE29FD}" name="その他の_x000d__x000a_金融機関" totalsRowFunction="sum" headerRowDxfId="138" dataDxfId="137" totalsRowDxfId="136"/>
    <tableColumn id="8" xr3:uid="{A076EFC3-1242-45EA-9E8B-545064B658F7}" name="市場公募債" totalsRowFunction="sum" headerRowDxfId="135" dataDxfId="134" totalsRowDxfId="133"/>
    <tableColumn id="9" xr3:uid="{12EBC1ED-5D7D-469A-973E-162EAEB19A95}" name="うち共同発行債" totalsRowFunction="sum" headerRowDxfId="132" dataDxfId="131" totalsRowDxfId="130"/>
    <tableColumn id="10" xr3:uid="{995D062C-87CC-4191-8D54-699FEFCC379C}" name="うち住民公募債" totalsRowFunction="sum" headerRowDxfId="129" dataDxfId="128" totalsRowDxfId="127"/>
    <tableColumn id="11" xr3:uid="{A880580A-F09D-4DB2-9B07-D51CCF95E99B}" name="その他" totalsRowFunction="sum" headerRowDxfId="126" dataDxfId="125" totalsRowDxfId="12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FF6329-FC89-498B-B41C-3E1143704DD9}" name="地方債_利率別" displayName="地方債_利率別" ref="A5:I6" totalsRowShown="0" headerRowDxfId="123" dataDxfId="121" headerRowBorderDxfId="122" tableBorderDxfId="120" totalsRowBorderDxfId="119">
  <autoFilter ref="A5:I6" xr:uid="{3DFF6329-FC89-498B-B41C-3E1143704DD9}"/>
  <tableColumns count="9">
    <tableColumn id="1" xr3:uid="{E6834804-395C-4BA1-BA51-A65A14CDDAC8}" name="地方債等残高" dataDxfId="118">
      <calculatedColumnFormula>SUM(地方債_利率別[[#This Row],[1.5%以下]:[4.0%超]])</calculatedColumnFormula>
    </tableColumn>
    <tableColumn id="2" xr3:uid="{84D14FE7-9270-402D-91BC-153B2437487F}" name="1.5%以下" dataDxfId="117"/>
    <tableColumn id="3" xr3:uid="{DBA81C63-DB05-4862-B16F-405ED13E99DF}" name="1.5%超_x000d__x000a_2.0%以下" dataDxfId="116"/>
    <tableColumn id="4" xr3:uid="{EE849B0B-0D3D-4625-BDA9-85D0BB6DFB29}" name="2.0%超_x000d__x000a_2.5%以下" dataDxfId="115"/>
    <tableColumn id="5" xr3:uid="{4C7F3795-D9D2-4B0F-83AA-2F3C4FDB8579}" name="2.5%超_x000d__x000a_3.0%以下" dataDxfId="114"/>
    <tableColumn id="6" xr3:uid="{25FAACD9-CB3C-4FEB-BD1F-0664B52549C0}" name="3.0%超_x000d__x000a_3.5%以下" dataDxfId="113"/>
    <tableColumn id="7" xr3:uid="{0B52A060-08BC-4E34-8A2B-3E449914A136}" name="3.5%超_x000d__x000a_4.0%以下" dataDxfId="112"/>
    <tableColumn id="8" xr3:uid="{74A6D8E3-3CD7-4599-9ADA-46D43716C3E2}" name="4.0%超" dataDxfId="111"/>
    <tableColumn id="9" xr3:uid="{FBE6FC1C-41D2-4DFD-A6F9-37D0F6CBE93D}" name="(参考)_x000d__x000a_加重平均_x000d__x000a_利率" dataDxfId="110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4BE911-D5CE-482E-A837-11EF881AE059}" name="地方債_返済期間別" displayName="地方債_返済期間別" ref="A11:J12" totalsRowShown="0" headerRowDxfId="109" dataDxfId="107" headerRowBorderDxfId="108" tableBorderDxfId="106" totalsRowBorderDxfId="105">
  <autoFilter ref="A11:J12" xr:uid="{864BE911-D5CE-482E-A837-11EF881AE059}"/>
  <tableColumns count="10">
    <tableColumn id="1" xr3:uid="{06CC667B-3EB0-4A7F-BAF2-B7EE9E0F1EC4}" name="地方債等残高" dataDxfId="104">
      <calculatedColumnFormula>SUM(地方債_返済期間別[[#This Row],[1年以内]:[20年超]])</calculatedColumnFormula>
    </tableColumn>
    <tableColumn id="2" xr3:uid="{B4DC4D4C-2A2A-4437-9D3B-3DC27CEB2DB4}" name="1年以内" dataDxfId="103"/>
    <tableColumn id="3" xr3:uid="{5E39F127-4DC4-4E0F-97FF-DB6E5A1CEC64}" name="1年超_x000d__x000a_2年以内" dataDxfId="102"/>
    <tableColumn id="4" xr3:uid="{51F99523-74C4-43C3-A302-409FBFE73D86}" name="2年超_x000d__x000a_3年以内" dataDxfId="101"/>
    <tableColumn id="5" xr3:uid="{9E0644EB-C914-4D07-BD02-8BC74D5092C2}" name="3年超_x000d__x000a_4年以内" dataDxfId="100"/>
    <tableColumn id="6" xr3:uid="{B07CD13E-1853-4426-87A3-F8E46D0EDC7E}" name="4年超_x000d__x000a_5年以内" dataDxfId="99"/>
    <tableColumn id="7" xr3:uid="{FDF864E0-A93A-4E14-9E7D-EE6CD7B40CE9}" name="5年超_x000d__x000a_10年以内" dataDxfId="98"/>
    <tableColumn id="8" xr3:uid="{F91BB5C1-9E73-4BA9-B511-0346A5EC8623}" name="10年超_x000d__x000a_15年以内" dataDxfId="97"/>
    <tableColumn id="9" xr3:uid="{F57FE401-1784-426C-BA2C-A1F9D1F5DD4E}" name="15年超_x000d__x000a_20年以内" dataDxfId="96"/>
    <tableColumn id="10" xr3:uid="{FCBF36A1-0E50-46C8-A421-36EF20F40C02}" name="20年超" dataDxfId="95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5D0796-939A-42C2-BF7B-0EDC7D6907F6}" name="引当金" displayName="引当金" ref="A7:F10" headerRowCount="0" totalsRowCount="1" headerRowDxfId="94" dataDxfId="92" headerRowBorderDxfId="93" tableBorderDxfId="91" totalsRowBorderDxfId="90">
  <tableColumns count="6">
    <tableColumn id="1" xr3:uid="{9B4B1656-7A40-444B-84E2-F2EEA5E8773F}" name="区分" totalsRowLabel="合計" headerRowDxfId="89" dataDxfId="88" totalsRowDxfId="87"/>
    <tableColumn id="3" xr3:uid="{3B70B283-F082-41B0-A6A3-53D11A317A0A}" name="前年度末残高" totalsRowFunction="sum" headerRowDxfId="86" dataDxfId="85" totalsRowDxfId="84"/>
    <tableColumn id="4" xr3:uid="{1EA6B783-BC6A-46BD-B99F-EE20F56A3A75}" name="本年度増加額" totalsRowFunction="sum" headerRowDxfId="83" dataDxfId="82" totalsRowDxfId="81"/>
    <tableColumn id="5" xr3:uid="{C7BCD9BF-34E9-486A-9798-9A984C17DF7C}" name="目的使用" totalsRowFunction="sum" headerRowDxfId="80" dataDxfId="79" totalsRowDxfId="78"/>
    <tableColumn id="6" xr3:uid="{49B0DC90-1CA6-4BA6-AFCB-3BD77FD7350E}" name="その他" totalsRowFunction="sum" headerRowDxfId="77" dataDxfId="76" totalsRowDxfId="75"/>
    <tableColumn id="7" xr3:uid="{81D38C31-5748-4860-8D22-BB4E0A7E940E}" name="本年度末残高" totalsRowFunction="sum" headerRowDxfId="74" dataDxfId="73" totalsRowDxfId="72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F371308-E7DA-4A8C-A6CD-DC06756CEB7D}" name="財源情報の明細" displayName="財源情報の明細" ref="A7:F11" headerRowCount="0" totalsRowShown="0" headerRowDxfId="71" dataDxfId="70" tableBorderDxfId="69">
  <tableColumns count="6">
    <tableColumn id="1" xr3:uid="{ADDA1540-279D-4A71-8D72-9B340EF4F46E}" name="区分" headerRowDxfId="68" dataDxfId="67"/>
    <tableColumn id="2" xr3:uid="{AA07870F-4B99-4F52-AB93-C6F7183AFAD7}" name="金額" headerRowDxfId="66" dataDxfId="65"/>
    <tableColumn id="3" xr3:uid="{49B4A8D8-0164-4FA7-8E05-D139F6ACF614}" name="国県等補助金" headerRowDxfId="64" dataDxfId="63"/>
    <tableColumn id="4" xr3:uid="{D208A0C2-C158-4D4E-B3A5-4AC8DED690A8}" name="地方債等" headerRowDxfId="62" dataDxfId="61"/>
    <tableColumn id="5" xr3:uid="{39410435-EFB9-4662-B6AF-C85879AE6D78}" name="税収等" headerRowDxfId="60" dataDxfId="59"/>
    <tableColumn id="6" xr3:uid="{C1FDA041-7802-486F-8FE7-7B5273AC6DFC}" name="その他" headerRowDxfId="58" dataDxfId="57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8D5D07-BE83-4A25-938A-E907F09CFB70}" name="資金の明細" displayName="資金の明細" ref="A5:B8" totalsRowCount="1" headerRowDxfId="56" headerRowBorderDxfId="55" tableBorderDxfId="54" totalsRowBorderDxfId="53">
  <autoFilter ref="A5:B7" xr:uid="{948D5D07-BE83-4A25-938A-E907F09CFB70}"/>
  <tableColumns count="2">
    <tableColumn id="1" xr3:uid="{7F0228C8-BDD2-421B-9DBD-D2CD68790D97}" name="種類" totalsRowLabel="合計" dataDxfId="52" totalsRowDxfId="51"/>
    <tableColumn id="2" xr3:uid="{9EDAAC31-E67F-484F-A033-BEA8853A2F7C}" name="本年度末残高" totalsRowFunction="sum" dataDxfId="50" totalsRowDxfId="4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4821EA-C665-48EE-9835-975C9D844A7A}" name="投資1" displayName="投資1" ref="A6:H8" totalsRowCount="1" headerRowDxfId="336" dataDxfId="334" headerRowBorderDxfId="335" tableBorderDxfId="333" totalsRowBorderDxfId="332">
  <tableColumns count="8">
    <tableColumn id="1" xr3:uid="{700F6487-8369-4F53-A1C2-B67787754CDF}" name="銘柄名" totalsRowLabel="合計" dataDxfId="331" totalsRowDxfId="330"/>
    <tableColumn id="2" xr3:uid="{20B2F9AE-93CF-4AF9-9D12-B99BD1A7353A}" name="株数・口数など_x000d__x000a_(A)" totalsRowLabel="-" dataDxfId="329" totalsRowDxfId="328"/>
    <tableColumn id="3" xr3:uid="{03199882-0C15-40F3-B6C4-4F7A1C7CCA60}" name="時価単価_x000d__x000a_(B)" totalsRowLabel="-" dataDxfId="327" totalsRowDxfId="326"/>
    <tableColumn id="4" xr3:uid="{B8ACCACB-8409-4640-8ABC-137C82A7AEFA}" name="貸借対照表計上額_x000a_(A) X (B)_x000a_(C)" totalsRowLabel="-" dataDxfId="325" totalsRowDxfId="324"/>
    <tableColumn id="5" xr3:uid="{AF5F4AE8-1B27-4D26-93E5-A79D18C63E32}" name="取得単価_x000d__x000a_(D)" totalsRowLabel="-" dataDxfId="323" totalsRowDxfId="322"/>
    <tableColumn id="6" xr3:uid="{C8B6A4D9-07A3-48C8-9B83-C00E79346425}" name="取得原価_x000d__x000a_(A) X (D)_x000d__x000a_(E)" totalsRowLabel="-" dataDxfId="321" totalsRowDxfId="320"/>
    <tableColumn id="7" xr3:uid="{5ACDEFF5-7B8E-40FE-81D5-2E4CD4AE15DD}" name="評価差額_x000d__x000a_(C) - (E)_x000d__x000a_(F)" totalsRowLabel="-" dataDxfId="319" totalsRowDxfId="318"/>
    <tableColumn id="8" xr3:uid="{9D224008-9309-43DC-9088-4DB7AE4E31F0}" name="(参考)財産に関する_x000d__x000a_調書記載額" totalsRowLabel="-" dataDxfId="317" totalsRowDxfId="3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E6E22F5-77F2-419E-ABB2-54A197D3FBC0}" name="投資2" displayName="投資2" ref="A12:J16" headerRowCount="0" totalsRowCount="1" headerRowDxfId="315" dataDxfId="313" totalsRowDxfId="311" headerRowBorderDxfId="314" tableBorderDxfId="312" totalsRowBorderDxfId="310">
  <tableColumns count="10">
    <tableColumn id="1" xr3:uid="{CB0FC8FB-AD5D-4E24-B5C9-C5164154749F}" name="相手先名" totalsRowLabel="合計" headerRowDxfId="309" dataDxfId="308" totalsRowDxfId="307"/>
    <tableColumn id="2" xr3:uid="{116CA65D-A3CE-4D1B-9298-97098AEC8602}" name="出資金額" totalsRowFunction="sum" headerRowDxfId="306" dataDxfId="305" totalsRowDxfId="304"/>
    <tableColumn id="3" xr3:uid="{C4B7832C-FFB0-4D8E-B878-7F2C082833F6}" name="資産" totalsRowLabel="-" headerRowDxfId="303" dataDxfId="302" totalsRowDxfId="301"/>
    <tableColumn id="4" xr3:uid="{03044D44-C6FB-46DE-99EE-CA18930A2BF7}" name="負債" totalsRowLabel="-" headerRowDxfId="300" dataDxfId="299" totalsRowDxfId="298"/>
    <tableColumn id="5" xr3:uid="{29A213EF-817E-4F57-8259-1DD193C14C84}" name="純資産額" totalsRowLabel="-" headerRowDxfId="297" dataDxfId="296" totalsRowDxfId="295"/>
    <tableColumn id="6" xr3:uid="{9276B0C9-46AC-4A2B-83BB-2E3FF0552364}" name="資本金" totalsRowLabel="-" headerRowDxfId="294" dataDxfId="293" totalsRowDxfId="292"/>
    <tableColumn id="7" xr3:uid="{045C563A-CF6F-4373-859A-9AD6540BFD29}" name="出資割合" totalsRowLabel="-" headerRowDxfId="291" dataDxfId="290" totalsRowDxfId="289" dataCellStyle="パーセント"/>
    <tableColumn id="8" xr3:uid="{99699D4E-6A04-45AD-85AE-15D10A3E36AA}" name="実質価額" totalsRowFunction="sum" headerRowDxfId="288" dataDxfId="287" totalsRowDxfId="286"/>
    <tableColumn id="9" xr3:uid="{1F3F7189-4F50-4D44-9556-1E60C98CA36A}" name="投資損失引当金計上額" totalsRowFunction="sum" headerRowDxfId="285" dataDxfId="284" totalsRowDxfId="283"/>
    <tableColumn id="10" xr3:uid="{F0CE9ADD-D7C0-414B-993E-4119536CFB46}" name="財産に関する調書記載額" totalsRowFunction="sum" headerRowDxfId="282" dataDxfId="281" totalsRowDxfId="28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EB11A07-0ECF-46FA-9A95-FA340C2F2011}" name="投資3" displayName="投資3" ref="A20:K30" headerRowCount="0" totalsRowCount="1" headerRowDxfId="279" dataDxfId="277" totalsRowDxfId="275" headerRowBorderDxfId="278" tableBorderDxfId="276" totalsRowBorderDxfId="274">
  <tableColumns count="11">
    <tableColumn id="1" xr3:uid="{314D45F5-80F7-46BE-870E-EC089F64356D}" name="相手先名" totalsRowLabel="合計" headerRowDxfId="273" dataDxfId="272" totalsRowDxfId="271"/>
    <tableColumn id="2" xr3:uid="{7F72C31B-9367-47E5-AF77-7014C34C6E58}" name="出資金額" totalsRowFunction="sum" headerRowDxfId="270" dataDxfId="269" totalsRowDxfId="268"/>
    <tableColumn id="3" xr3:uid="{70756150-1E63-46C8-83A3-13054416A2FF}" name="資産" totalsRowLabel="-" headerRowDxfId="267" dataDxfId="266" totalsRowDxfId="265"/>
    <tableColumn id="4" xr3:uid="{E1F08267-C8F2-446D-8C9D-D78E3AE1199C}" name="負債" totalsRowLabel="-" headerRowDxfId="264" dataDxfId="263" totalsRowDxfId="262"/>
    <tableColumn id="5" xr3:uid="{0E1E63D7-481E-4AAD-AAFE-88A75CCBC5F7}" name="純資産額" totalsRowLabel="-" headerRowDxfId="261" dataDxfId="260" totalsRowDxfId="259"/>
    <tableColumn id="6" xr3:uid="{EB4AB02F-2FD0-4E16-A44A-2A9A2C3AE546}" name="資本金" totalsRowLabel="-" headerRowDxfId="258" dataDxfId="257" totalsRowDxfId="256"/>
    <tableColumn id="7" xr3:uid="{FE2EE589-17C8-4F77-AD0C-74E1417C5503}" name="出資割合" totalsRowLabel="-" headerRowDxfId="255" dataDxfId="254" totalsRowDxfId="253" dataCellStyle="パーセント"/>
    <tableColumn id="8" xr3:uid="{A3324007-0DD4-4A9F-A3DC-F8F40D82A2A9}" name="実質価額" totalsRowFunction="sum" headerRowDxfId="252" dataDxfId="251" totalsRowDxfId="250"/>
    <tableColumn id="9" xr3:uid="{2D88DF49-35A4-4703-9488-B888550EDEF9}" name="強制評価減" totalsRowFunction="sum" headerRowDxfId="249" dataDxfId="248" totalsRowDxfId="247"/>
    <tableColumn id="10" xr3:uid="{12267EE9-25BA-4AF7-806C-F6D6A6F92ACC}" name="貸借対照表計上額" totalsRowFunction="sum" headerRowDxfId="246" dataDxfId="245" totalsRowDxfId="244"/>
    <tableColumn id="11" xr3:uid="{67F774F5-5796-41DD-A070-A9CC38497D81}" name="財産に関する調書記載額" totalsRowFunction="sum" headerRowDxfId="243" dataDxfId="242" totalsRowDxfId="241" dataCellStyle="桁区切り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7C7C532-FF58-4B6B-A64D-B41D4E751C0A}" name="基金" displayName="基金" ref="A5:G15" totalsRowCount="1" headerRowDxfId="240" dataDxfId="238" headerRowBorderDxfId="239" tableBorderDxfId="237" totalsRowBorderDxfId="236">
  <autoFilter ref="A5:G14" xr:uid="{F7C7C532-FF58-4B6B-A64D-B41D4E751C0A}"/>
  <tableColumns count="7">
    <tableColumn id="1" xr3:uid="{BCDFF1AE-D3AB-4328-A652-DA078C8B4459}" name="種類" totalsRowLabel="合計" dataDxfId="235" totalsRowDxfId="234"/>
    <tableColumn id="2" xr3:uid="{E38F2CEF-BC2A-408A-B187-B3FB127B1841}" name="現金預金" totalsRowFunction="sum" dataDxfId="233" totalsRowDxfId="232"/>
    <tableColumn id="3" xr3:uid="{BB8FE8E2-268C-4046-8DAF-3D7F8FAC415C}" name="有価証券" totalsRowFunction="sum" dataDxfId="231" totalsRowDxfId="230"/>
    <tableColumn id="4" xr3:uid="{749E1F0D-501F-46DA-9235-1F3D46878742}" name="土地" totalsRowFunction="sum" dataDxfId="229" totalsRowDxfId="228"/>
    <tableColumn id="5" xr3:uid="{7C415B77-66A6-4926-AF7A-829266CDDA1A}" name="その他" totalsRowFunction="sum" dataDxfId="227" totalsRowDxfId="226"/>
    <tableColumn id="6" xr3:uid="{D751BE31-CF09-46C8-99FA-0BFE72667813}" name="合計_x000a_(貸借対照表計上額)" totalsRowFunction="sum" dataDxfId="225" totalsRowDxfId="224"/>
    <tableColumn id="7" xr3:uid="{3D2D5922-1B20-4499-A882-0A0D0A6E3C34}" name="(参考)財産に関する_x000d__x000a_調書記載額" totalsRowLabel="3,907,434,175" dataDxfId="223" totalsRowDxfId="22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821676-2637-4A32-9051-FE5A2D99C6BE}" name="貸付金" displayName="貸付金" ref="A7:F12" headerRowCount="0" totalsRowCount="1" headerRowDxfId="221" dataDxfId="219" totalsRowDxfId="217" headerRowBorderDxfId="220" tableBorderDxfId="218" totalsRowBorderDxfId="216">
  <tableColumns count="6">
    <tableColumn id="1" xr3:uid="{F98B1FFC-CC5F-4E3F-8D02-039CCA754251}" name="相手先名または種別" totalsRowLabel="合計" headerRowDxfId="215" dataDxfId="214" totalsRowDxfId="213"/>
    <tableColumn id="2" xr3:uid="{EC451F4C-3EAA-4AF3-911C-065799427B8F}" name="貸借対照表計上額" totalsRowFunction="sum" headerRowDxfId="212" dataDxfId="211" totalsRowDxfId="210"/>
    <tableColumn id="3" xr3:uid="{58D8C5D6-97E5-4CF2-A527-4ACE316C6398}" name="徴収不能引当金_x000a_計上額" totalsRowFunction="sum" headerRowDxfId="209" dataDxfId="208" totalsRowDxfId="207"/>
    <tableColumn id="4" xr3:uid="{45745D62-2CE3-4907-B39C-A7C799C5B49C}" name="貸借対照表計上額2" totalsRowFunction="sum" headerRowDxfId="206" dataDxfId="205" totalsRowDxfId="204"/>
    <tableColumn id="5" xr3:uid="{49A10C87-E36E-4737-951D-91B499FCCAE5}" name="徴収不能引当金_x000a_計上額2" totalsRowFunction="sum" headerRowDxfId="203" dataDxfId="202" totalsRowDxfId="201"/>
    <tableColumn id="6" xr3:uid="{7B4A8092-E77F-4681-B2ED-2B75FB4BDE58}" name="(参考)_x000d__x000a_貸付金計" totalsRowFunction="sum" headerRowDxfId="200" dataDxfId="199" totalsRowDxfId="19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53B6147-8419-4387-B462-E5D827DE3F72}" name="長期延滞債権" displayName="長期延滞債権" ref="A6:C8" headerRowCount="0" totalsRowCount="1" headerRowDxfId="197" headerRowBorderDxfId="196" tableBorderDxfId="195" totalsRowBorderDxfId="194">
  <tableColumns count="3">
    <tableColumn id="1" xr3:uid="{AC89AFEA-6B28-400C-B0B2-D8689869D10C}" name="相手先名または種別" totalsRowLabel="小計" headerRowDxfId="193" dataDxfId="192" totalsRowDxfId="191"/>
    <tableColumn id="2" xr3:uid="{94365973-E345-4E30-9A70-D5B93EF0F18C}" name="貸借対照表計上額" totalsRowFunction="sum" headerRowDxfId="190" dataDxfId="189" totalsRowDxfId="188"/>
    <tableColumn id="3" xr3:uid="{5B757ED4-4F9A-48B2-B74B-04C14956B9E5}" name="徴収不能引当金計上額" totalsRowFunction="count" headerRowDxfId="187" dataDxfId="186" totalsRowDxfId="1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D5452B-A113-43A9-8626-EF8959F7EE6B}" name="テーブル9" displayName="テーブル9" ref="A9:C19" headerRowCount="0" totalsRowCount="1" headerRowDxfId="184" headerRowBorderDxfId="183" tableBorderDxfId="182" totalsRowBorderDxfId="181">
  <tableColumns count="3">
    <tableColumn id="1" xr3:uid="{623AA4B0-964A-434B-91A5-128FE2D6D930}" name="相手先名または種別" totalsRowLabel="小計" headerRowDxfId="180" dataDxfId="179" totalsRowDxfId="178"/>
    <tableColumn id="2" xr3:uid="{294F85FA-A157-4792-8B31-81505D4D7132}" name="貸借対照表計上額" totalsRowFunction="sum" headerRowDxfId="177" dataDxfId="176" totalsRowDxfId="175"/>
    <tableColumn id="3" xr3:uid="{050AB1B9-FDC2-4615-9191-5AF127B3A429}" name="徴収不能引当金計上額" totalsRowFunction="sum" headerRowDxfId="174" dataDxfId="173" totalsRowDxfId="17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B1996FD-5969-4189-A7FD-93A98DAE7B69}" name="未収金_貸付金" displayName="未収金_貸付金" ref="A5:C8" totalsRowCount="1" headerRowDxfId="171" headerRowBorderDxfId="170" tableBorderDxfId="169" totalsRowBorderDxfId="168">
  <autoFilter ref="A5:C7" xr:uid="{BB1996FD-5969-4189-A7FD-93A98DAE7B69}"/>
  <tableColumns count="3">
    <tableColumn id="1" xr3:uid="{530D4BC6-9D6A-4522-8F4B-D43AE1D1DD2B}" name="相手先名または種別" totalsRowLabel="小計" dataDxfId="167" totalsRowDxfId="166"/>
    <tableColumn id="2" xr3:uid="{EBDECCBA-302E-49C8-B488-D9C868D24509}" name="貸借対照表計上額" totalsRowFunction="sum" dataDxfId="165" totalsRowDxfId="164"/>
    <tableColumn id="3" xr3:uid="{97458033-104A-4318-BDC3-182545BB8505}" name="徴収不能引当金計上額" totalsRowFunction="count" dataDxfId="163" totalsRowDxfId="16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193D-2B91-4147-BCAC-B245F65E4752}">
  <sheetPr codeName="Sheet2">
    <tabColor theme="0" tint="-0.249977111117893"/>
  </sheetPr>
  <dimension ref="A1:AB85"/>
  <sheetViews>
    <sheetView workbookViewId="0">
      <selection sqref="A1:XFD1048576"/>
    </sheetView>
  </sheetViews>
  <sheetFormatPr defaultColWidth="8.875" defaultRowHeight="11.25"/>
  <cols>
    <col min="1" max="1" width="44.875" style="1" customWidth="1"/>
    <col min="2" max="28" width="19.625" style="1" customWidth="1"/>
    <col min="29" max="16384" width="8.875" style="1"/>
  </cols>
  <sheetData>
    <row r="1" spans="1:28" ht="21.75" thickBot="1">
      <c r="A1" s="10" t="s">
        <v>216</v>
      </c>
      <c r="B1" s="6" t="s">
        <v>217</v>
      </c>
      <c r="D1" s="6" t="s">
        <v>8</v>
      </c>
      <c r="F1" s="6" t="str">
        <f>有形固定資産の明細!$H$4</f>
        <v>（単位：円）</v>
      </c>
    </row>
    <row r="2" spans="1:28" ht="20.100000000000001" customHeight="1" thickBot="1">
      <c r="B2" s="96" t="s">
        <v>9</v>
      </c>
      <c r="C2" s="97" t="s">
        <v>218</v>
      </c>
      <c r="D2" s="97" t="s">
        <v>219</v>
      </c>
      <c r="E2" s="97" t="s">
        <v>220</v>
      </c>
      <c r="F2" s="97" t="s">
        <v>221</v>
      </c>
      <c r="G2" s="97" t="s">
        <v>222</v>
      </c>
      <c r="H2" s="97" t="s">
        <v>223</v>
      </c>
      <c r="I2" s="97" t="s">
        <v>224</v>
      </c>
      <c r="J2" s="97" t="s">
        <v>225</v>
      </c>
      <c r="K2" s="97" t="s">
        <v>226</v>
      </c>
      <c r="L2" s="97" t="s">
        <v>227</v>
      </c>
      <c r="M2" s="97" t="s">
        <v>228</v>
      </c>
      <c r="N2" s="97" t="s">
        <v>229</v>
      </c>
      <c r="O2" s="97" t="s">
        <v>230</v>
      </c>
      <c r="P2" s="97" t="s">
        <v>231</v>
      </c>
      <c r="Q2" s="97" t="s">
        <v>232</v>
      </c>
      <c r="R2" s="97" t="s">
        <v>233</v>
      </c>
      <c r="S2" s="97" t="s">
        <v>234</v>
      </c>
      <c r="T2" s="97" t="s">
        <v>235</v>
      </c>
      <c r="U2" s="97" t="s">
        <v>236</v>
      </c>
      <c r="V2" s="97" t="s">
        <v>164</v>
      </c>
      <c r="W2" s="97" t="s">
        <v>163</v>
      </c>
      <c r="X2" s="97" t="s">
        <v>237</v>
      </c>
      <c r="Y2" s="97" t="s">
        <v>238</v>
      </c>
      <c r="Z2" s="97" t="s">
        <v>239</v>
      </c>
      <c r="AA2" s="97" t="s">
        <v>240</v>
      </c>
      <c r="AB2" s="98" t="s">
        <v>241</v>
      </c>
    </row>
    <row r="3" spans="1:28" ht="12">
      <c r="A3" s="99" t="s">
        <v>242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</row>
    <row r="4" spans="1:28" ht="12">
      <c r="A4" s="102" t="s">
        <v>243</v>
      </c>
      <c r="B4" s="103">
        <v>27104998504</v>
      </c>
      <c r="C4" s="103">
        <v>27104998504</v>
      </c>
      <c r="D4" s="103" t="s">
        <v>162</v>
      </c>
      <c r="E4" s="103">
        <v>27104998504</v>
      </c>
      <c r="F4" s="103">
        <v>47122162</v>
      </c>
      <c r="G4" s="103">
        <v>336534011</v>
      </c>
      <c r="H4" s="103" t="s">
        <v>162</v>
      </c>
      <c r="I4" s="103">
        <v>57237</v>
      </c>
      <c r="J4" s="103">
        <v>5314160955</v>
      </c>
      <c r="K4" s="103">
        <v>18547768866</v>
      </c>
      <c r="L4" s="103">
        <v>51350641735</v>
      </c>
      <c r="M4" s="103" t="s">
        <v>162</v>
      </c>
      <c r="N4" s="103">
        <v>-1881686933</v>
      </c>
      <c r="O4" s="103">
        <v>49468954802</v>
      </c>
      <c r="P4" s="103">
        <v>86443994</v>
      </c>
      <c r="Q4" s="103">
        <v>69783646</v>
      </c>
      <c r="R4" s="103">
        <v>280228403</v>
      </c>
      <c r="S4" s="103">
        <v>97722398</v>
      </c>
      <c r="T4" s="103">
        <v>390606257</v>
      </c>
      <c r="U4" s="103">
        <v>1472599</v>
      </c>
      <c r="V4" s="103">
        <v>10009827</v>
      </c>
      <c r="W4" s="103">
        <v>103535497</v>
      </c>
      <c r="X4" s="103">
        <v>247959</v>
      </c>
      <c r="Y4" s="103">
        <v>50509005382</v>
      </c>
      <c r="Z4" s="103" t="s">
        <v>162</v>
      </c>
      <c r="AA4" s="103">
        <v>-11000000</v>
      </c>
      <c r="AB4" s="104">
        <v>50498005382</v>
      </c>
    </row>
    <row r="5" spans="1:28" ht="12">
      <c r="A5" s="102" t="s">
        <v>244</v>
      </c>
      <c r="B5" s="103">
        <v>23430081886</v>
      </c>
      <c r="C5" s="103">
        <v>23430081886</v>
      </c>
      <c r="D5" s="103" t="s">
        <v>162</v>
      </c>
      <c r="E5" s="103">
        <v>23430081886</v>
      </c>
      <c r="F5" s="103" t="s">
        <v>162</v>
      </c>
      <c r="G5" s="103">
        <v>2</v>
      </c>
      <c r="H5" s="103" t="s">
        <v>162</v>
      </c>
      <c r="I5" s="103" t="s">
        <v>162</v>
      </c>
      <c r="J5" s="103">
        <v>5313462455</v>
      </c>
      <c r="K5" s="103">
        <v>17210809311</v>
      </c>
      <c r="L5" s="103">
        <v>45954353654</v>
      </c>
      <c r="M5" s="103" t="s">
        <v>162</v>
      </c>
      <c r="N5" s="103" t="s">
        <v>162</v>
      </c>
      <c r="O5" s="103">
        <v>45954353654</v>
      </c>
      <c r="P5" s="103">
        <v>6404682</v>
      </c>
      <c r="Q5" s="103">
        <v>38366890</v>
      </c>
      <c r="R5" s="103">
        <v>231083355</v>
      </c>
      <c r="S5" s="103">
        <v>56919794</v>
      </c>
      <c r="T5" s="103">
        <v>201937932</v>
      </c>
      <c r="U5" s="103">
        <v>799582</v>
      </c>
      <c r="V5" s="103">
        <v>17</v>
      </c>
      <c r="W5" s="103">
        <v>38057</v>
      </c>
      <c r="X5" s="103">
        <v>247959</v>
      </c>
      <c r="Y5" s="103">
        <v>46490151922</v>
      </c>
      <c r="Z5" s="103" t="s">
        <v>162</v>
      </c>
      <c r="AA5" s="103" t="s">
        <v>162</v>
      </c>
      <c r="AB5" s="104">
        <v>46490151922</v>
      </c>
    </row>
    <row r="6" spans="1:28" ht="12">
      <c r="A6" s="102" t="s">
        <v>245</v>
      </c>
      <c r="B6" s="103">
        <v>18267359443</v>
      </c>
      <c r="C6" s="103">
        <v>18267359443</v>
      </c>
      <c r="D6" s="103" t="s">
        <v>162</v>
      </c>
      <c r="E6" s="103">
        <v>18267359443</v>
      </c>
      <c r="F6" s="103" t="s">
        <v>162</v>
      </c>
      <c r="G6" s="103" t="s">
        <v>162</v>
      </c>
      <c r="H6" s="103" t="s">
        <v>162</v>
      </c>
      <c r="I6" s="103" t="s">
        <v>162</v>
      </c>
      <c r="J6" s="103" t="s">
        <v>162</v>
      </c>
      <c r="K6" s="103" t="s">
        <v>162</v>
      </c>
      <c r="L6" s="103">
        <v>18267359443</v>
      </c>
      <c r="M6" s="103" t="s">
        <v>162</v>
      </c>
      <c r="N6" s="103" t="s">
        <v>162</v>
      </c>
      <c r="O6" s="103">
        <v>18267359443</v>
      </c>
      <c r="P6" s="103">
        <v>151</v>
      </c>
      <c r="Q6" s="103">
        <v>37612270</v>
      </c>
      <c r="R6" s="103">
        <v>231083354</v>
      </c>
      <c r="S6" s="103">
        <v>56798031</v>
      </c>
      <c r="T6" s="103">
        <v>151373966</v>
      </c>
      <c r="U6" s="103">
        <v>3149</v>
      </c>
      <c r="V6" s="103" t="s">
        <v>162</v>
      </c>
      <c r="W6" s="103" t="s">
        <v>162</v>
      </c>
      <c r="X6" s="103">
        <v>75706</v>
      </c>
      <c r="Y6" s="103">
        <v>18744306070</v>
      </c>
      <c r="Z6" s="103" t="s">
        <v>162</v>
      </c>
      <c r="AA6" s="103" t="s">
        <v>162</v>
      </c>
      <c r="AB6" s="104">
        <v>18744306070</v>
      </c>
    </row>
    <row r="7" spans="1:28" ht="12">
      <c r="A7" s="102" t="s">
        <v>246</v>
      </c>
      <c r="B7" s="103">
        <v>11240272217</v>
      </c>
      <c r="C7" s="103">
        <v>11240272217</v>
      </c>
      <c r="D7" s="103" t="s">
        <v>162</v>
      </c>
      <c r="E7" s="103">
        <v>11240272217</v>
      </c>
      <c r="F7" s="103" t="s">
        <v>162</v>
      </c>
      <c r="G7" s="103" t="s">
        <v>162</v>
      </c>
      <c r="H7" s="103" t="s">
        <v>162</v>
      </c>
      <c r="I7" s="103" t="s">
        <v>162</v>
      </c>
      <c r="J7" s="103" t="s">
        <v>162</v>
      </c>
      <c r="K7" s="103" t="s">
        <v>162</v>
      </c>
      <c r="L7" s="103">
        <v>11240272217</v>
      </c>
      <c r="M7" s="103" t="s">
        <v>162</v>
      </c>
      <c r="N7" s="103" t="s">
        <v>162</v>
      </c>
      <c r="O7" s="103">
        <v>11240272217</v>
      </c>
      <c r="P7" s="103" t="s">
        <v>162</v>
      </c>
      <c r="Q7" s="103">
        <v>10830726</v>
      </c>
      <c r="R7" s="103">
        <v>41330941</v>
      </c>
      <c r="S7" s="103">
        <v>24769231</v>
      </c>
      <c r="T7" s="103" t="s">
        <v>162</v>
      </c>
      <c r="U7" s="103" t="s">
        <v>162</v>
      </c>
      <c r="V7" s="103" t="s">
        <v>162</v>
      </c>
      <c r="W7" s="103" t="s">
        <v>162</v>
      </c>
      <c r="X7" s="103" t="s">
        <v>162</v>
      </c>
      <c r="Y7" s="103">
        <v>11317203115</v>
      </c>
      <c r="Z7" s="103" t="s">
        <v>162</v>
      </c>
      <c r="AA7" s="103" t="s">
        <v>162</v>
      </c>
      <c r="AB7" s="104">
        <v>11317203115</v>
      </c>
    </row>
    <row r="8" spans="1:28" ht="12">
      <c r="A8" s="102" t="s">
        <v>247</v>
      </c>
      <c r="B8" s="103" t="s">
        <v>162</v>
      </c>
      <c r="C8" s="103" t="s">
        <v>162</v>
      </c>
      <c r="D8" s="103" t="s">
        <v>162</v>
      </c>
      <c r="E8" s="103" t="s">
        <v>162</v>
      </c>
      <c r="F8" s="103" t="s">
        <v>162</v>
      </c>
      <c r="G8" s="103" t="s">
        <v>162</v>
      </c>
      <c r="H8" s="103" t="s">
        <v>162</v>
      </c>
      <c r="I8" s="103" t="s">
        <v>162</v>
      </c>
      <c r="J8" s="103" t="s">
        <v>162</v>
      </c>
      <c r="K8" s="103" t="s">
        <v>162</v>
      </c>
      <c r="L8" s="103" t="s">
        <v>162</v>
      </c>
      <c r="M8" s="103" t="s">
        <v>162</v>
      </c>
      <c r="N8" s="103" t="s">
        <v>162</v>
      </c>
      <c r="O8" s="103" t="s">
        <v>162</v>
      </c>
      <c r="P8" s="103" t="s">
        <v>162</v>
      </c>
      <c r="Q8" s="103" t="s">
        <v>162</v>
      </c>
      <c r="R8" s="103" t="s">
        <v>162</v>
      </c>
      <c r="S8" s="103" t="s">
        <v>162</v>
      </c>
      <c r="T8" s="103" t="s">
        <v>162</v>
      </c>
      <c r="U8" s="103" t="s">
        <v>162</v>
      </c>
      <c r="V8" s="103" t="s">
        <v>162</v>
      </c>
      <c r="W8" s="103" t="s">
        <v>162</v>
      </c>
      <c r="X8" s="103" t="s">
        <v>162</v>
      </c>
      <c r="Y8" s="103" t="s">
        <v>162</v>
      </c>
      <c r="Z8" s="103" t="s">
        <v>162</v>
      </c>
      <c r="AA8" s="103" t="s">
        <v>162</v>
      </c>
      <c r="AB8" s="104" t="s">
        <v>162</v>
      </c>
    </row>
    <row r="9" spans="1:28" ht="12">
      <c r="A9" s="102" t="s">
        <v>248</v>
      </c>
      <c r="B9" s="103">
        <v>22987098048</v>
      </c>
      <c r="C9" s="103">
        <v>22987098048</v>
      </c>
      <c r="D9" s="103" t="s">
        <v>162</v>
      </c>
      <c r="E9" s="103">
        <v>22987098048</v>
      </c>
      <c r="F9" s="103" t="s">
        <v>162</v>
      </c>
      <c r="G9" s="103" t="s">
        <v>162</v>
      </c>
      <c r="H9" s="103" t="s">
        <v>162</v>
      </c>
      <c r="I9" s="103" t="s">
        <v>162</v>
      </c>
      <c r="J9" s="103" t="s">
        <v>162</v>
      </c>
      <c r="K9" s="103" t="s">
        <v>162</v>
      </c>
      <c r="L9" s="103">
        <v>22987098048</v>
      </c>
      <c r="M9" s="103" t="s">
        <v>162</v>
      </c>
      <c r="N9" s="103" t="s">
        <v>162</v>
      </c>
      <c r="O9" s="103">
        <v>22987098048</v>
      </c>
      <c r="P9" s="103">
        <v>24463</v>
      </c>
      <c r="Q9" s="103">
        <v>90196057</v>
      </c>
      <c r="R9" s="103">
        <v>518384199</v>
      </c>
      <c r="S9" s="103">
        <v>64448767</v>
      </c>
      <c r="T9" s="103">
        <v>244457909</v>
      </c>
      <c r="U9" s="103" t="s">
        <v>162</v>
      </c>
      <c r="V9" s="103" t="s">
        <v>162</v>
      </c>
      <c r="W9" s="103" t="s">
        <v>162</v>
      </c>
      <c r="X9" s="103" t="s">
        <v>162</v>
      </c>
      <c r="Y9" s="103">
        <v>23904609443</v>
      </c>
      <c r="Z9" s="103" t="s">
        <v>162</v>
      </c>
      <c r="AA9" s="103" t="s">
        <v>162</v>
      </c>
      <c r="AB9" s="104">
        <v>23904609443</v>
      </c>
    </row>
    <row r="10" spans="1:28" ht="12">
      <c r="A10" s="102" t="s">
        <v>249</v>
      </c>
      <c r="B10" s="103">
        <v>-16143824826</v>
      </c>
      <c r="C10" s="103">
        <v>-16143824826</v>
      </c>
      <c r="D10" s="103" t="s">
        <v>162</v>
      </c>
      <c r="E10" s="103">
        <v>-16143824826</v>
      </c>
      <c r="F10" s="103" t="s">
        <v>162</v>
      </c>
      <c r="G10" s="103" t="s">
        <v>162</v>
      </c>
      <c r="H10" s="103" t="s">
        <v>162</v>
      </c>
      <c r="I10" s="103" t="s">
        <v>162</v>
      </c>
      <c r="J10" s="103" t="s">
        <v>162</v>
      </c>
      <c r="K10" s="103" t="s">
        <v>162</v>
      </c>
      <c r="L10" s="103">
        <v>-16143824826</v>
      </c>
      <c r="M10" s="103" t="s">
        <v>162</v>
      </c>
      <c r="N10" s="103" t="s">
        <v>162</v>
      </c>
      <c r="O10" s="103">
        <v>-16143824826</v>
      </c>
      <c r="P10" s="103">
        <v>-24312</v>
      </c>
      <c r="Q10" s="103">
        <v>-63528084</v>
      </c>
      <c r="R10" s="103">
        <v>-333212845</v>
      </c>
      <c r="S10" s="103">
        <v>-33939992</v>
      </c>
      <c r="T10" s="103">
        <v>-134645561</v>
      </c>
      <c r="U10" s="103" t="s">
        <v>162</v>
      </c>
      <c r="V10" s="103" t="s">
        <v>162</v>
      </c>
      <c r="W10" s="103" t="s">
        <v>162</v>
      </c>
      <c r="X10" s="103" t="s">
        <v>162</v>
      </c>
      <c r="Y10" s="103">
        <v>-16709175620</v>
      </c>
      <c r="Z10" s="103" t="s">
        <v>162</v>
      </c>
      <c r="AA10" s="103" t="s">
        <v>162</v>
      </c>
      <c r="AB10" s="104">
        <v>-16709175620</v>
      </c>
    </row>
    <row r="11" spans="1:28" ht="12">
      <c r="A11" s="102" t="s">
        <v>250</v>
      </c>
      <c r="B11" s="103">
        <v>255412009</v>
      </c>
      <c r="C11" s="103">
        <v>255412009</v>
      </c>
      <c r="D11" s="103" t="s">
        <v>162</v>
      </c>
      <c r="E11" s="103">
        <v>255412009</v>
      </c>
      <c r="F11" s="103" t="s">
        <v>162</v>
      </c>
      <c r="G11" s="103" t="s">
        <v>162</v>
      </c>
      <c r="H11" s="103" t="s">
        <v>162</v>
      </c>
      <c r="I11" s="103" t="s">
        <v>162</v>
      </c>
      <c r="J11" s="103" t="s">
        <v>162</v>
      </c>
      <c r="K11" s="103" t="s">
        <v>162</v>
      </c>
      <c r="L11" s="103">
        <v>255412009</v>
      </c>
      <c r="M11" s="103" t="s">
        <v>162</v>
      </c>
      <c r="N11" s="103" t="s">
        <v>162</v>
      </c>
      <c r="O11" s="103">
        <v>255412009</v>
      </c>
      <c r="P11" s="103" t="s">
        <v>162</v>
      </c>
      <c r="Q11" s="103">
        <v>9881728</v>
      </c>
      <c r="R11" s="103">
        <v>9349867</v>
      </c>
      <c r="S11" s="103">
        <v>4688068</v>
      </c>
      <c r="T11" s="103">
        <v>52736065</v>
      </c>
      <c r="U11" s="103">
        <v>173026</v>
      </c>
      <c r="V11" s="103" t="s">
        <v>162</v>
      </c>
      <c r="W11" s="103" t="s">
        <v>162</v>
      </c>
      <c r="X11" s="103">
        <v>117828</v>
      </c>
      <c r="Y11" s="103">
        <v>332358591</v>
      </c>
      <c r="Z11" s="103" t="s">
        <v>162</v>
      </c>
      <c r="AA11" s="103" t="s">
        <v>162</v>
      </c>
      <c r="AB11" s="104">
        <v>332358591</v>
      </c>
    </row>
    <row r="12" spans="1:28" ht="12">
      <c r="A12" s="102" t="s">
        <v>251</v>
      </c>
      <c r="B12" s="103">
        <v>-80882005</v>
      </c>
      <c r="C12" s="103">
        <v>-80882005</v>
      </c>
      <c r="D12" s="103" t="s">
        <v>162</v>
      </c>
      <c r="E12" s="103">
        <v>-80882005</v>
      </c>
      <c r="F12" s="103" t="s">
        <v>162</v>
      </c>
      <c r="G12" s="103" t="s">
        <v>162</v>
      </c>
      <c r="H12" s="103" t="s">
        <v>162</v>
      </c>
      <c r="I12" s="103" t="s">
        <v>162</v>
      </c>
      <c r="J12" s="103" t="s">
        <v>162</v>
      </c>
      <c r="K12" s="103" t="s">
        <v>162</v>
      </c>
      <c r="L12" s="103">
        <v>-80882005</v>
      </c>
      <c r="M12" s="103" t="s">
        <v>162</v>
      </c>
      <c r="N12" s="103" t="s">
        <v>162</v>
      </c>
      <c r="O12" s="103">
        <v>-80882005</v>
      </c>
      <c r="P12" s="103" t="s">
        <v>162</v>
      </c>
      <c r="Q12" s="103">
        <v>-9768157</v>
      </c>
      <c r="R12" s="103">
        <v>-4768808</v>
      </c>
      <c r="S12" s="103">
        <v>-3168043</v>
      </c>
      <c r="T12" s="103">
        <v>-18305488</v>
      </c>
      <c r="U12" s="103">
        <v>-169877</v>
      </c>
      <c r="V12" s="103" t="s">
        <v>162</v>
      </c>
      <c r="W12" s="103" t="s">
        <v>162</v>
      </c>
      <c r="X12" s="103">
        <v>-42122</v>
      </c>
      <c r="Y12" s="103">
        <v>-117104500</v>
      </c>
      <c r="Z12" s="103" t="s">
        <v>162</v>
      </c>
      <c r="AA12" s="103" t="s">
        <v>162</v>
      </c>
      <c r="AB12" s="104">
        <v>-117104500</v>
      </c>
    </row>
    <row r="13" spans="1:28" ht="12">
      <c r="A13" s="102" t="s">
        <v>252</v>
      </c>
      <c r="B13" s="103" t="s">
        <v>162</v>
      </c>
      <c r="C13" s="103" t="s">
        <v>162</v>
      </c>
      <c r="D13" s="103" t="s">
        <v>162</v>
      </c>
      <c r="E13" s="103" t="s">
        <v>162</v>
      </c>
      <c r="F13" s="103" t="s">
        <v>162</v>
      </c>
      <c r="G13" s="103" t="s">
        <v>162</v>
      </c>
      <c r="H13" s="103" t="s">
        <v>162</v>
      </c>
      <c r="I13" s="103" t="s">
        <v>162</v>
      </c>
      <c r="J13" s="103" t="s">
        <v>162</v>
      </c>
      <c r="K13" s="103" t="s">
        <v>162</v>
      </c>
      <c r="L13" s="103" t="s">
        <v>162</v>
      </c>
      <c r="M13" s="103" t="s">
        <v>162</v>
      </c>
      <c r="N13" s="103" t="s">
        <v>162</v>
      </c>
      <c r="O13" s="103" t="s">
        <v>162</v>
      </c>
      <c r="P13" s="103" t="s">
        <v>162</v>
      </c>
      <c r="Q13" s="103" t="s">
        <v>162</v>
      </c>
      <c r="R13" s="103" t="s">
        <v>162</v>
      </c>
      <c r="S13" s="103" t="s">
        <v>162</v>
      </c>
      <c r="T13" s="103" t="s">
        <v>162</v>
      </c>
      <c r="U13" s="103" t="s">
        <v>162</v>
      </c>
      <c r="V13" s="103" t="s">
        <v>162</v>
      </c>
      <c r="W13" s="103" t="s">
        <v>162</v>
      </c>
      <c r="X13" s="103" t="s">
        <v>162</v>
      </c>
      <c r="Y13" s="103" t="s">
        <v>162</v>
      </c>
      <c r="Z13" s="103" t="s">
        <v>162</v>
      </c>
      <c r="AA13" s="103" t="s">
        <v>162</v>
      </c>
      <c r="AB13" s="104" t="s">
        <v>162</v>
      </c>
    </row>
    <row r="14" spans="1:28" ht="12">
      <c r="A14" s="102" t="s">
        <v>253</v>
      </c>
      <c r="B14" s="103" t="s">
        <v>162</v>
      </c>
      <c r="C14" s="103" t="s">
        <v>162</v>
      </c>
      <c r="D14" s="103" t="s">
        <v>162</v>
      </c>
      <c r="E14" s="103" t="s">
        <v>162</v>
      </c>
      <c r="F14" s="103" t="s">
        <v>162</v>
      </c>
      <c r="G14" s="103" t="s">
        <v>162</v>
      </c>
      <c r="H14" s="103" t="s">
        <v>162</v>
      </c>
      <c r="I14" s="103" t="s">
        <v>162</v>
      </c>
      <c r="J14" s="103" t="s">
        <v>162</v>
      </c>
      <c r="K14" s="103" t="s">
        <v>162</v>
      </c>
      <c r="L14" s="103" t="s">
        <v>162</v>
      </c>
      <c r="M14" s="103" t="s">
        <v>162</v>
      </c>
      <c r="N14" s="103" t="s">
        <v>162</v>
      </c>
      <c r="O14" s="103" t="s">
        <v>162</v>
      </c>
      <c r="P14" s="103" t="s">
        <v>162</v>
      </c>
      <c r="Q14" s="103" t="s">
        <v>162</v>
      </c>
      <c r="R14" s="103" t="s">
        <v>162</v>
      </c>
      <c r="S14" s="103" t="s">
        <v>162</v>
      </c>
      <c r="T14" s="103" t="s">
        <v>162</v>
      </c>
      <c r="U14" s="103" t="s">
        <v>162</v>
      </c>
      <c r="V14" s="103" t="s">
        <v>162</v>
      </c>
      <c r="W14" s="103" t="s">
        <v>162</v>
      </c>
      <c r="X14" s="103" t="s">
        <v>162</v>
      </c>
      <c r="Y14" s="103" t="s">
        <v>162</v>
      </c>
      <c r="Z14" s="103" t="s">
        <v>162</v>
      </c>
      <c r="AA14" s="103" t="s">
        <v>162</v>
      </c>
      <c r="AB14" s="104" t="s">
        <v>162</v>
      </c>
    </row>
    <row r="15" spans="1:28" ht="12">
      <c r="A15" s="102" t="s">
        <v>254</v>
      </c>
      <c r="B15" s="103" t="s">
        <v>162</v>
      </c>
      <c r="C15" s="103" t="s">
        <v>162</v>
      </c>
      <c r="D15" s="103" t="s">
        <v>162</v>
      </c>
      <c r="E15" s="103" t="s">
        <v>162</v>
      </c>
      <c r="F15" s="103" t="s">
        <v>162</v>
      </c>
      <c r="G15" s="103" t="s">
        <v>162</v>
      </c>
      <c r="H15" s="103" t="s">
        <v>162</v>
      </c>
      <c r="I15" s="103" t="s">
        <v>162</v>
      </c>
      <c r="J15" s="103" t="s">
        <v>162</v>
      </c>
      <c r="K15" s="103" t="s">
        <v>162</v>
      </c>
      <c r="L15" s="103" t="s">
        <v>162</v>
      </c>
      <c r="M15" s="103" t="s">
        <v>162</v>
      </c>
      <c r="N15" s="103" t="s">
        <v>162</v>
      </c>
      <c r="O15" s="103" t="s">
        <v>162</v>
      </c>
      <c r="P15" s="103" t="s">
        <v>162</v>
      </c>
      <c r="Q15" s="103" t="s">
        <v>162</v>
      </c>
      <c r="R15" s="103" t="s">
        <v>162</v>
      </c>
      <c r="S15" s="103" t="s">
        <v>162</v>
      </c>
      <c r="T15" s="103" t="s">
        <v>162</v>
      </c>
      <c r="U15" s="103" t="s">
        <v>162</v>
      </c>
      <c r="V15" s="103" t="s">
        <v>162</v>
      </c>
      <c r="W15" s="103" t="s">
        <v>162</v>
      </c>
      <c r="X15" s="103" t="s">
        <v>162</v>
      </c>
      <c r="Y15" s="103" t="s">
        <v>162</v>
      </c>
      <c r="Z15" s="103" t="s">
        <v>162</v>
      </c>
      <c r="AA15" s="103" t="s">
        <v>162</v>
      </c>
      <c r="AB15" s="104" t="s">
        <v>162</v>
      </c>
    </row>
    <row r="16" spans="1:28" ht="12">
      <c r="A16" s="102" t="s">
        <v>255</v>
      </c>
      <c r="B16" s="103" t="s">
        <v>162</v>
      </c>
      <c r="C16" s="103" t="s">
        <v>162</v>
      </c>
      <c r="D16" s="103" t="s">
        <v>162</v>
      </c>
      <c r="E16" s="103" t="s">
        <v>162</v>
      </c>
      <c r="F16" s="103" t="s">
        <v>162</v>
      </c>
      <c r="G16" s="103" t="s">
        <v>162</v>
      </c>
      <c r="H16" s="103" t="s">
        <v>162</v>
      </c>
      <c r="I16" s="103" t="s">
        <v>162</v>
      </c>
      <c r="J16" s="103" t="s">
        <v>162</v>
      </c>
      <c r="K16" s="103" t="s">
        <v>162</v>
      </c>
      <c r="L16" s="103" t="s">
        <v>162</v>
      </c>
      <c r="M16" s="103" t="s">
        <v>162</v>
      </c>
      <c r="N16" s="103" t="s">
        <v>162</v>
      </c>
      <c r="O16" s="103" t="s">
        <v>162</v>
      </c>
      <c r="P16" s="103" t="s">
        <v>162</v>
      </c>
      <c r="Q16" s="103" t="s">
        <v>162</v>
      </c>
      <c r="R16" s="103" t="s">
        <v>162</v>
      </c>
      <c r="S16" s="103" t="s">
        <v>162</v>
      </c>
      <c r="T16" s="103" t="s">
        <v>162</v>
      </c>
      <c r="U16" s="103" t="s">
        <v>162</v>
      </c>
      <c r="V16" s="103" t="s">
        <v>162</v>
      </c>
      <c r="W16" s="103" t="s">
        <v>162</v>
      </c>
      <c r="X16" s="103" t="s">
        <v>162</v>
      </c>
      <c r="Y16" s="103" t="s">
        <v>162</v>
      </c>
      <c r="Z16" s="103" t="s">
        <v>162</v>
      </c>
      <c r="AA16" s="103" t="s">
        <v>162</v>
      </c>
      <c r="AB16" s="104" t="s">
        <v>162</v>
      </c>
    </row>
    <row r="17" spans="1:28" ht="12">
      <c r="A17" s="102" t="s">
        <v>256</v>
      </c>
      <c r="B17" s="103" t="s">
        <v>162</v>
      </c>
      <c r="C17" s="103" t="s">
        <v>162</v>
      </c>
      <c r="D17" s="103" t="s">
        <v>162</v>
      </c>
      <c r="E17" s="103" t="s">
        <v>162</v>
      </c>
      <c r="F17" s="103" t="s">
        <v>162</v>
      </c>
      <c r="G17" s="103" t="s">
        <v>162</v>
      </c>
      <c r="H17" s="103" t="s">
        <v>162</v>
      </c>
      <c r="I17" s="103" t="s">
        <v>162</v>
      </c>
      <c r="J17" s="103" t="s">
        <v>162</v>
      </c>
      <c r="K17" s="103" t="s">
        <v>162</v>
      </c>
      <c r="L17" s="103" t="s">
        <v>162</v>
      </c>
      <c r="M17" s="103" t="s">
        <v>162</v>
      </c>
      <c r="N17" s="103" t="s">
        <v>162</v>
      </c>
      <c r="O17" s="103" t="s">
        <v>162</v>
      </c>
      <c r="P17" s="103" t="s">
        <v>162</v>
      </c>
      <c r="Q17" s="103" t="s">
        <v>162</v>
      </c>
      <c r="R17" s="103" t="s">
        <v>162</v>
      </c>
      <c r="S17" s="103" t="s">
        <v>162</v>
      </c>
      <c r="T17" s="103" t="s">
        <v>162</v>
      </c>
      <c r="U17" s="103" t="s">
        <v>162</v>
      </c>
      <c r="V17" s="103" t="s">
        <v>162</v>
      </c>
      <c r="W17" s="103" t="s">
        <v>162</v>
      </c>
      <c r="X17" s="103" t="s">
        <v>162</v>
      </c>
      <c r="Y17" s="103" t="s">
        <v>162</v>
      </c>
      <c r="Z17" s="103" t="s">
        <v>162</v>
      </c>
      <c r="AA17" s="103" t="s">
        <v>162</v>
      </c>
      <c r="AB17" s="104" t="s">
        <v>162</v>
      </c>
    </row>
    <row r="18" spans="1:28" ht="12">
      <c r="A18" s="102" t="s">
        <v>257</v>
      </c>
      <c r="B18" s="103" t="s">
        <v>162</v>
      </c>
      <c r="C18" s="103" t="s">
        <v>162</v>
      </c>
      <c r="D18" s="103" t="s">
        <v>162</v>
      </c>
      <c r="E18" s="103" t="s">
        <v>162</v>
      </c>
      <c r="F18" s="103" t="s">
        <v>162</v>
      </c>
      <c r="G18" s="103" t="s">
        <v>162</v>
      </c>
      <c r="H18" s="103" t="s">
        <v>162</v>
      </c>
      <c r="I18" s="103" t="s">
        <v>162</v>
      </c>
      <c r="J18" s="103" t="s">
        <v>162</v>
      </c>
      <c r="K18" s="103" t="s">
        <v>162</v>
      </c>
      <c r="L18" s="103" t="s">
        <v>162</v>
      </c>
      <c r="M18" s="103" t="s">
        <v>162</v>
      </c>
      <c r="N18" s="103" t="s">
        <v>162</v>
      </c>
      <c r="O18" s="103" t="s">
        <v>162</v>
      </c>
      <c r="P18" s="103" t="s">
        <v>162</v>
      </c>
      <c r="Q18" s="103" t="s">
        <v>162</v>
      </c>
      <c r="R18" s="103" t="s">
        <v>162</v>
      </c>
      <c r="S18" s="103" t="s">
        <v>162</v>
      </c>
      <c r="T18" s="103" t="s">
        <v>162</v>
      </c>
      <c r="U18" s="103" t="s">
        <v>162</v>
      </c>
      <c r="V18" s="103" t="s">
        <v>162</v>
      </c>
      <c r="W18" s="103" t="s">
        <v>162</v>
      </c>
      <c r="X18" s="103" t="s">
        <v>162</v>
      </c>
      <c r="Y18" s="103" t="s">
        <v>162</v>
      </c>
      <c r="Z18" s="103" t="s">
        <v>162</v>
      </c>
      <c r="AA18" s="103" t="s">
        <v>162</v>
      </c>
      <c r="AB18" s="104" t="s">
        <v>162</v>
      </c>
    </row>
    <row r="19" spans="1:28" ht="12">
      <c r="A19" s="102" t="s">
        <v>258</v>
      </c>
      <c r="B19" s="103" t="s">
        <v>162</v>
      </c>
      <c r="C19" s="103" t="s">
        <v>162</v>
      </c>
      <c r="D19" s="103" t="s">
        <v>162</v>
      </c>
      <c r="E19" s="103" t="s">
        <v>162</v>
      </c>
      <c r="F19" s="103" t="s">
        <v>162</v>
      </c>
      <c r="G19" s="103" t="s">
        <v>162</v>
      </c>
      <c r="H19" s="103" t="s">
        <v>162</v>
      </c>
      <c r="I19" s="103" t="s">
        <v>162</v>
      </c>
      <c r="J19" s="103" t="s">
        <v>162</v>
      </c>
      <c r="K19" s="103" t="s">
        <v>162</v>
      </c>
      <c r="L19" s="103" t="s">
        <v>162</v>
      </c>
      <c r="M19" s="103" t="s">
        <v>162</v>
      </c>
      <c r="N19" s="103" t="s">
        <v>162</v>
      </c>
      <c r="O19" s="103" t="s">
        <v>162</v>
      </c>
      <c r="P19" s="103" t="s">
        <v>162</v>
      </c>
      <c r="Q19" s="103" t="s">
        <v>162</v>
      </c>
      <c r="R19" s="103" t="s">
        <v>162</v>
      </c>
      <c r="S19" s="103" t="s">
        <v>162</v>
      </c>
      <c r="T19" s="103" t="s">
        <v>162</v>
      </c>
      <c r="U19" s="103" t="s">
        <v>162</v>
      </c>
      <c r="V19" s="103" t="s">
        <v>162</v>
      </c>
      <c r="W19" s="103" t="s">
        <v>162</v>
      </c>
      <c r="X19" s="103" t="s">
        <v>162</v>
      </c>
      <c r="Y19" s="103" t="s">
        <v>162</v>
      </c>
      <c r="Z19" s="103" t="s">
        <v>162</v>
      </c>
      <c r="AA19" s="103" t="s">
        <v>162</v>
      </c>
      <c r="AB19" s="104" t="s">
        <v>162</v>
      </c>
    </row>
    <row r="20" spans="1:28" ht="12">
      <c r="A20" s="102" t="s">
        <v>259</v>
      </c>
      <c r="B20" s="103" t="s">
        <v>162</v>
      </c>
      <c r="C20" s="103" t="s">
        <v>162</v>
      </c>
      <c r="D20" s="103" t="s">
        <v>162</v>
      </c>
      <c r="E20" s="103" t="s">
        <v>162</v>
      </c>
      <c r="F20" s="103" t="s">
        <v>162</v>
      </c>
      <c r="G20" s="103" t="s">
        <v>162</v>
      </c>
      <c r="H20" s="103" t="s">
        <v>162</v>
      </c>
      <c r="I20" s="103" t="s">
        <v>162</v>
      </c>
      <c r="J20" s="103" t="s">
        <v>162</v>
      </c>
      <c r="K20" s="103" t="s">
        <v>162</v>
      </c>
      <c r="L20" s="103" t="s">
        <v>162</v>
      </c>
      <c r="M20" s="103" t="s">
        <v>162</v>
      </c>
      <c r="N20" s="103" t="s">
        <v>162</v>
      </c>
      <c r="O20" s="103" t="s">
        <v>162</v>
      </c>
      <c r="P20" s="103" t="s">
        <v>162</v>
      </c>
      <c r="Q20" s="103" t="s">
        <v>162</v>
      </c>
      <c r="R20" s="103" t="s">
        <v>162</v>
      </c>
      <c r="S20" s="103" t="s">
        <v>162</v>
      </c>
      <c r="T20" s="103" t="s">
        <v>162</v>
      </c>
      <c r="U20" s="103" t="s">
        <v>162</v>
      </c>
      <c r="V20" s="103" t="s">
        <v>162</v>
      </c>
      <c r="W20" s="103" t="s">
        <v>162</v>
      </c>
      <c r="X20" s="103" t="s">
        <v>162</v>
      </c>
      <c r="Y20" s="103" t="s">
        <v>162</v>
      </c>
      <c r="Z20" s="103" t="s">
        <v>162</v>
      </c>
      <c r="AA20" s="103" t="s">
        <v>162</v>
      </c>
      <c r="AB20" s="104" t="s">
        <v>162</v>
      </c>
    </row>
    <row r="21" spans="1:28" ht="12">
      <c r="A21" s="102" t="s">
        <v>260</v>
      </c>
      <c r="B21" s="103">
        <v>9284000</v>
      </c>
      <c r="C21" s="103">
        <v>9284000</v>
      </c>
      <c r="D21" s="103" t="s">
        <v>162</v>
      </c>
      <c r="E21" s="103">
        <v>9284000</v>
      </c>
      <c r="F21" s="103" t="s">
        <v>162</v>
      </c>
      <c r="G21" s="103" t="s">
        <v>162</v>
      </c>
      <c r="H21" s="103" t="s">
        <v>162</v>
      </c>
      <c r="I21" s="103" t="s">
        <v>162</v>
      </c>
      <c r="J21" s="103" t="s">
        <v>162</v>
      </c>
      <c r="K21" s="103" t="s">
        <v>162</v>
      </c>
      <c r="L21" s="103">
        <v>9284000</v>
      </c>
      <c r="M21" s="103" t="s">
        <v>162</v>
      </c>
      <c r="N21" s="103" t="s">
        <v>162</v>
      </c>
      <c r="O21" s="103">
        <v>9284000</v>
      </c>
      <c r="P21" s="103" t="s">
        <v>162</v>
      </c>
      <c r="Q21" s="103" t="s">
        <v>162</v>
      </c>
      <c r="R21" s="103" t="s">
        <v>162</v>
      </c>
      <c r="S21" s="103" t="s">
        <v>162</v>
      </c>
      <c r="T21" s="103">
        <v>7131041</v>
      </c>
      <c r="U21" s="103" t="s">
        <v>162</v>
      </c>
      <c r="V21" s="103" t="s">
        <v>162</v>
      </c>
      <c r="W21" s="103" t="s">
        <v>162</v>
      </c>
      <c r="X21" s="103" t="s">
        <v>162</v>
      </c>
      <c r="Y21" s="103">
        <v>16415041</v>
      </c>
      <c r="Z21" s="103" t="s">
        <v>162</v>
      </c>
      <c r="AA21" s="103" t="s">
        <v>162</v>
      </c>
      <c r="AB21" s="104">
        <v>16415041</v>
      </c>
    </row>
    <row r="22" spans="1:28" ht="12">
      <c r="A22" s="102" t="s">
        <v>261</v>
      </c>
      <c r="B22" s="103">
        <v>5119522291</v>
      </c>
      <c r="C22" s="103">
        <v>5119522291</v>
      </c>
      <c r="D22" s="103" t="s">
        <v>162</v>
      </c>
      <c r="E22" s="103">
        <v>5119522291</v>
      </c>
      <c r="F22" s="103" t="s">
        <v>162</v>
      </c>
      <c r="G22" s="103" t="s">
        <v>162</v>
      </c>
      <c r="H22" s="103" t="s">
        <v>162</v>
      </c>
      <c r="I22" s="103" t="s">
        <v>162</v>
      </c>
      <c r="J22" s="103">
        <v>5076353823</v>
      </c>
      <c r="K22" s="103">
        <v>17210588150</v>
      </c>
      <c r="L22" s="103">
        <v>27406464264</v>
      </c>
      <c r="M22" s="103" t="s">
        <v>162</v>
      </c>
      <c r="N22" s="103" t="s">
        <v>162</v>
      </c>
      <c r="O22" s="103">
        <v>27406464264</v>
      </c>
      <c r="P22" s="103" t="s">
        <v>162</v>
      </c>
      <c r="Q22" s="103" t="s">
        <v>162</v>
      </c>
      <c r="R22" s="103" t="s">
        <v>162</v>
      </c>
      <c r="S22" s="103" t="s">
        <v>162</v>
      </c>
      <c r="T22" s="103" t="s">
        <v>162</v>
      </c>
      <c r="U22" s="103" t="s">
        <v>162</v>
      </c>
      <c r="V22" s="103" t="s">
        <v>162</v>
      </c>
      <c r="W22" s="103" t="s">
        <v>162</v>
      </c>
      <c r="X22" s="103" t="s">
        <v>162</v>
      </c>
      <c r="Y22" s="103">
        <v>27406464264</v>
      </c>
      <c r="Z22" s="103" t="s">
        <v>162</v>
      </c>
      <c r="AA22" s="103" t="s">
        <v>162</v>
      </c>
      <c r="AB22" s="104">
        <v>27406464264</v>
      </c>
    </row>
    <row r="23" spans="1:28" ht="12">
      <c r="A23" s="102" t="s">
        <v>246</v>
      </c>
      <c r="B23" s="103">
        <v>1591724099</v>
      </c>
      <c r="C23" s="103">
        <v>1591724099</v>
      </c>
      <c r="D23" s="103" t="s">
        <v>162</v>
      </c>
      <c r="E23" s="103">
        <v>1591724099</v>
      </c>
      <c r="F23" s="103" t="s">
        <v>162</v>
      </c>
      <c r="G23" s="103" t="s">
        <v>162</v>
      </c>
      <c r="H23" s="103" t="s">
        <v>162</v>
      </c>
      <c r="I23" s="103" t="s">
        <v>162</v>
      </c>
      <c r="J23" s="103">
        <v>438617452</v>
      </c>
      <c r="K23" s="103" t="s">
        <v>162</v>
      </c>
      <c r="L23" s="103">
        <v>2030341551</v>
      </c>
      <c r="M23" s="103" t="s">
        <v>162</v>
      </c>
      <c r="N23" s="103" t="s">
        <v>162</v>
      </c>
      <c r="O23" s="103">
        <v>2030341551</v>
      </c>
      <c r="P23" s="103" t="s">
        <v>162</v>
      </c>
      <c r="Q23" s="103" t="s">
        <v>162</v>
      </c>
      <c r="R23" s="103" t="s">
        <v>162</v>
      </c>
      <c r="S23" s="103" t="s">
        <v>162</v>
      </c>
      <c r="T23" s="103" t="s">
        <v>162</v>
      </c>
      <c r="U23" s="103" t="s">
        <v>162</v>
      </c>
      <c r="V23" s="103" t="s">
        <v>162</v>
      </c>
      <c r="W23" s="103" t="s">
        <v>162</v>
      </c>
      <c r="X23" s="103" t="s">
        <v>162</v>
      </c>
      <c r="Y23" s="103">
        <v>2030341551</v>
      </c>
      <c r="Z23" s="103" t="s">
        <v>162</v>
      </c>
      <c r="AA23" s="103" t="s">
        <v>162</v>
      </c>
      <c r="AB23" s="104">
        <v>2030341551</v>
      </c>
    </row>
    <row r="24" spans="1:28" ht="12">
      <c r="A24" s="102" t="s">
        <v>248</v>
      </c>
      <c r="B24" s="103">
        <v>53073411</v>
      </c>
      <c r="C24" s="103">
        <v>53073411</v>
      </c>
      <c r="D24" s="103" t="s">
        <v>162</v>
      </c>
      <c r="E24" s="103">
        <v>53073411</v>
      </c>
      <c r="F24" s="103" t="s">
        <v>162</v>
      </c>
      <c r="G24" s="103" t="s">
        <v>162</v>
      </c>
      <c r="H24" s="103" t="s">
        <v>162</v>
      </c>
      <c r="I24" s="103" t="s">
        <v>162</v>
      </c>
      <c r="J24" s="103">
        <v>450204917</v>
      </c>
      <c r="K24" s="103" t="s">
        <v>162</v>
      </c>
      <c r="L24" s="103">
        <v>503278328</v>
      </c>
      <c r="M24" s="103" t="s">
        <v>162</v>
      </c>
      <c r="N24" s="103" t="s">
        <v>162</v>
      </c>
      <c r="O24" s="103">
        <v>503278328</v>
      </c>
      <c r="P24" s="103" t="s">
        <v>162</v>
      </c>
      <c r="Q24" s="103" t="s">
        <v>162</v>
      </c>
      <c r="R24" s="103" t="s">
        <v>162</v>
      </c>
      <c r="S24" s="103" t="s">
        <v>162</v>
      </c>
      <c r="T24" s="103" t="s">
        <v>162</v>
      </c>
      <c r="U24" s="103" t="s">
        <v>162</v>
      </c>
      <c r="V24" s="103" t="s">
        <v>162</v>
      </c>
      <c r="W24" s="103" t="s">
        <v>162</v>
      </c>
      <c r="X24" s="103" t="s">
        <v>162</v>
      </c>
      <c r="Y24" s="103">
        <v>503278328</v>
      </c>
      <c r="Z24" s="103" t="s">
        <v>162</v>
      </c>
      <c r="AA24" s="103" t="s">
        <v>162</v>
      </c>
      <c r="AB24" s="104">
        <v>503278328</v>
      </c>
    </row>
    <row r="25" spans="1:28" ht="12">
      <c r="A25" s="102" t="s">
        <v>249</v>
      </c>
      <c r="B25" s="103">
        <v>-53073408</v>
      </c>
      <c r="C25" s="103">
        <v>-53073408</v>
      </c>
      <c r="D25" s="103" t="s">
        <v>162</v>
      </c>
      <c r="E25" s="103">
        <v>-53073408</v>
      </c>
      <c r="F25" s="103" t="s">
        <v>162</v>
      </c>
      <c r="G25" s="103" t="s">
        <v>162</v>
      </c>
      <c r="H25" s="103" t="s">
        <v>162</v>
      </c>
      <c r="I25" s="103" t="s">
        <v>162</v>
      </c>
      <c r="J25" s="103">
        <v>-263239385</v>
      </c>
      <c r="K25" s="103" t="s">
        <v>162</v>
      </c>
      <c r="L25" s="103">
        <v>-316312793</v>
      </c>
      <c r="M25" s="103" t="s">
        <v>162</v>
      </c>
      <c r="N25" s="103" t="s">
        <v>162</v>
      </c>
      <c r="O25" s="103">
        <v>-316312793</v>
      </c>
      <c r="P25" s="103" t="s">
        <v>162</v>
      </c>
      <c r="Q25" s="103" t="s">
        <v>162</v>
      </c>
      <c r="R25" s="103" t="s">
        <v>162</v>
      </c>
      <c r="S25" s="103" t="s">
        <v>162</v>
      </c>
      <c r="T25" s="103" t="s">
        <v>162</v>
      </c>
      <c r="U25" s="103" t="s">
        <v>162</v>
      </c>
      <c r="V25" s="103" t="s">
        <v>162</v>
      </c>
      <c r="W25" s="103" t="s">
        <v>162</v>
      </c>
      <c r="X25" s="103" t="s">
        <v>162</v>
      </c>
      <c r="Y25" s="103">
        <v>-316312793</v>
      </c>
      <c r="Z25" s="103" t="s">
        <v>162</v>
      </c>
      <c r="AA25" s="103" t="s">
        <v>162</v>
      </c>
      <c r="AB25" s="104">
        <v>-316312793</v>
      </c>
    </row>
    <row r="26" spans="1:28" ht="12">
      <c r="A26" s="102" t="s">
        <v>250</v>
      </c>
      <c r="B26" s="103">
        <v>11530255603</v>
      </c>
      <c r="C26" s="103">
        <v>11530255603</v>
      </c>
      <c r="D26" s="103" t="s">
        <v>162</v>
      </c>
      <c r="E26" s="103">
        <v>11530255603</v>
      </c>
      <c r="F26" s="103" t="s">
        <v>162</v>
      </c>
      <c r="G26" s="103" t="s">
        <v>162</v>
      </c>
      <c r="H26" s="103" t="s">
        <v>162</v>
      </c>
      <c r="I26" s="103" t="s">
        <v>162</v>
      </c>
      <c r="J26" s="103">
        <v>8805118638</v>
      </c>
      <c r="K26" s="103">
        <v>19118860587</v>
      </c>
      <c r="L26" s="103">
        <v>39454234828</v>
      </c>
      <c r="M26" s="103" t="s">
        <v>162</v>
      </c>
      <c r="N26" s="103" t="s">
        <v>162</v>
      </c>
      <c r="O26" s="103">
        <v>39454234828</v>
      </c>
      <c r="P26" s="103" t="s">
        <v>162</v>
      </c>
      <c r="Q26" s="103" t="s">
        <v>162</v>
      </c>
      <c r="R26" s="103" t="s">
        <v>162</v>
      </c>
      <c r="S26" s="103" t="s">
        <v>162</v>
      </c>
      <c r="T26" s="103" t="s">
        <v>162</v>
      </c>
      <c r="U26" s="103" t="s">
        <v>162</v>
      </c>
      <c r="V26" s="103" t="s">
        <v>162</v>
      </c>
      <c r="W26" s="103" t="s">
        <v>162</v>
      </c>
      <c r="X26" s="103" t="s">
        <v>162</v>
      </c>
      <c r="Y26" s="103">
        <v>39454234828</v>
      </c>
      <c r="Z26" s="103" t="s">
        <v>162</v>
      </c>
      <c r="AA26" s="103" t="s">
        <v>162</v>
      </c>
      <c r="AB26" s="104">
        <v>39454234828</v>
      </c>
    </row>
    <row r="27" spans="1:28" ht="12">
      <c r="A27" s="102" t="s">
        <v>251</v>
      </c>
      <c r="B27" s="103">
        <v>-8076194817</v>
      </c>
      <c r="C27" s="103">
        <v>-8076194817</v>
      </c>
      <c r="D27" s="103" t="s">
        <v>162</v>
      </c>
      <c r="E27" s="103">
        <v>-8076194817</v>
      </c>
      <c r="F27" s="103" t="s">
        <v>162</v>
      </c>
      <c r="G27" s="103" t="s">
        <v>162</v>
      </c>
      <c r="H27" s="103" t="s">
        <v>162</v>
      </c>
      <c r="I27" s="103" t="s">
        <v>162</v>
      </c>
      <c r="J27" s="103">
        <v>-4357097799</v>
      </c>
      <c r="K27" s="103">
        <v>-1908272437</v>
      </c>
      <c r="L27" s="103">
        <v>-14341565053</v>
      </c>
      <c r="M27" s="103" t="s">
        <v>162</v>
      </c>
      <c r="N27" s="103" t="s">
        <v>162</v>
      </c>
      <c r="O27" s="103">
        <v>-14341565053</v>
      </c>
      <c r="P27" s="103" t="s">
        <v>162</v>
      </c>
      <c r="Q27" s="103" t="s">
        <v>162</v>
      </c>
      <c r="R27" s="103" t="s">
        <v>162</v>
      </c>
      <c r="S27" s="103" t="s">
        <v>162</v>
      </c>
      <c r="T27" s="103" t="s">
        <v>162</v>
      </c>
      <c r="U27" s="103" t="s">
        <v>162</v>
      </c>
      <c r="V27" s="103" t="s">
        <v>162</v>
      </c>
      <c r="W27" s="103" t="s">
        <v>162</v>
      </c>
      <c r="X27" s="103" t="s">
        <v>162</v>
      </c>
      <c r="Y27" s="103">
        <v>-14341565053</v>
      </c>
      <c r="Z27" s="103" t="s">
        <v>162</v>
      </c>
      <c r="AA27" s="103" t="s">
        <v>162</v>
      </c>
      <c r="AB27" s="104">
        <v>-14341565053</v>
      </c>
    </row>
    <row r="28" spans="1:28" ht="12">
      <c r="A28" s="102" t="s">
        <v>258</v>
      </c>
      <c r="B28" s="103" t="s">
        <v>162</v>
      </c>
      <c r="C28" s="103" t="s">
        <v>162</v>
      </c>
      <c r="D28" s="103" t="s">
        <v>162</v>
      </c>
      <c r="E28" s="103" t="s">
        <v>162</v>
      </c>
      <c r="F28" s="103" t="s">
        <v>162</v>
      </c>
      <c r="G28" s="103" t="s">
        <v>162</v>
      </c>
      <c r="H28" s="103" t="s">
        <v>162</v>
      </c>
      <c r="I28" s="103" t="s">
        <v>162</v>
      </c>
      <c r="J28" s="103" t="s">
        <v>162</v>
      </c>
      <c r="K28" s="103" t="s">
        <v>162</v>
      </c>
      <c r="L28" s="103" t="s">
        <v>162</v>
      </c>
      <c r="M28" s="103" t="s">
        <v>162</v>
      </c>
      <c r="N28" s="103" t="s">
        <v>162</v>
      </c>
      <c r="O28" s="103" t="s">
        <v>162</v>
      </c>
      <c r="P28" s="103" t="s">
        <v>162</v>
      </c>
      <c r="Q28" s="103" t="s">
        <v>162</v>
      </c>
      <c r="R28" s="103" t="s">
        <v>162</v>
      </c>
      <c r="S28" s="103" t="s">
        <v>162</v>
      </c>
      <c r="T28" s="103" t="s">
        <v>162</v>
      </c>
      <c r="U28" s="103" t="s">
        <v>162</v>
      </c>
      <c r="V28" s="103" t="s">
        <v>162</v>
      </c>
      <c r="W28" s="103" t="s">
        <v>162</v>
      </c>
      <c r="X28" s="103" t="s">
        <v>162</v>
      </c>
      <c r="Y28" s="103" t="s">
        <v>162</v>
      </c>
      <c r="Z28" s="103" t="s">
        <v>162</v>
      </c>
      <c r="AA28" s="103" t="s">
        <v>162</v>
      </c>
      <c r="AB28" s="104" t="s">
        <v>162</v>
      </c>
    </row>
    <row r="29" spans="1:28" ht="12">
      <c r="A29" s="102" t="s">
        <v>259</v>
      </c>
      <c r="B29" s="103" t="s">
        <v>162</v>
      </c>
      <c r="C29" s="103" t="s">
        <v>162</v>
      </c>
      <c r="D29" s="103" t="s">
        <v>162</v>
      </c>
      <c r="E29" s="103" t="s">
        <v>162</v>
      </c>
      <c r="F29" s="103" t="s">
        <v>162</v>
      </c>
      <c r="G29" s="103" t="s">
        <v>162</v>
      </c>
      <c r="H29" s="103" t="s">
        <v>162</v>
      </c>
      <c r="I29" s="103" t="s">
        <v>162</v>
      </c>
      <c r="J29" s="103" t="s">
        <v>162</v>
      </c>
      <c r="K29" s="103" t="s">
        <v>162</v>
      </c>
      <c r="L29" s="103" t="s">
        <v>162</v>
      </c>
      <c r="M29" s="103" t="s">
        <v>162</v>
      </c>
      <c r="N29" s="103" t="s">
        <v>162</v>
      </c>
      <c r="O29" s="103" t="s">
        <v>162</v>
      </c>
      <c r="P29" s="103" t="s">
        <v>162</v>
      </c>
      <c r="Q29" s="103" t="s">
        <v>162</v>
      </c>
      <c r="R29" s="103" t="s">
        <v>162</v>
      </c>
      <c r="S29" s="103" t="s">
        <v>162</v>
      </c>
      <c r="T29" s="103" t="s">
        <v>162</v>
      </c>
      <c r="U29" s="103" t="s">
        <v>162</v>
      </c>
      <c r="V29" s="103" t="s">
        <v>162</v>
      </c>
      <c r="W29" s="103" t="s">
        <v>162</v>
      </c>
      <c r="X29" s="103" t="s">
        <v>162</v>
      </c>
      <c r="Y29" s="103" t="s">
        <v>162</v>
      </c>
      <c r="Z29" s="103" t="s">
        <v>162</v>
      </c>
      <c r="AA29" s="103" t="s">
        <v>162</v>
      </c>
      <c r="AB29" s="104" t="s">
        <v>162</v>
      </c>
    </row>
    <row r="30" spans="1:28" ht="12">
      <c r="A30" s="102" t="s">
        <v>260</v>
      </c>
      <c r="B30" s="103">
        <v>73737403</v>
      </c>
      <c r="C30" s="103">
        <v>73737403</v>
      </c>
      <c r="D30" s="103" t="s">
        <v>162</v>
      </c>
      <c r="E30" s="103">
        <v>73737403</v>
      </c>
      <c r="F30" s="103" t="s">
        <v>162</v>
      </c>
      <c r="G30" s="103" t="s">
        <v>162</v>
      </c>
      <c r="H30" s="103" t="s">
        <v>162</v>
      </c>
      <c r="I30" s="103" t="s">
        <v>162</v>
      </c>
      <c r="J30" s="103">
        <v>2750000</v>
      </c>
      <c r="K30" s="103" t="s">
        <v>162</v>
      </c>
      <c r="L30" s="103">
        <v>76487403</v>
      </c>
      <c r="M30" s="103" t="s">
        <v>162</v>
      </c>
      <c r="N30" s="103" t="s">
        <v>162</v>
      </c>
      <c r="O30" s="103">
        <v>76487403</v>
      </c>
      <c r="P30" s="103" t="s">
        <v>162</v>
      </c>
      <c r="Q30" s="103" t="s">
        <v>162</v>
      </c>
      <c r="R30" s="103" t="s">
        <v>162</v>
      </c>
      <c r="S30" s="103" t="s">
        <v>162</v>
      </c>
      <c r="T30" s="103" t="s">
        <v>162</v>
      </c>
      <c r="U30" s="103" t="s">
        <v>162</v>
      </c>
      <c r="V30" s="103" t="s">
        <v>162</v>
      </c>
      <c r="W30" s="103" t="s">
        <v>162</v>
      </c>
      <c r="X30" s="103" t="s">
        <v>162</v>
      </c>
      <c r="Y30" s="103">
        <v>76487403</v>
      </c>
      <c r="Z30" s="103" t="s">
        <v>162</v>
      </c>
      <c r="AA30" s="103" t="s">
        <v>162</v>
      </c>
      <c r="AB30" s="104">
        <v>76487403</v>
      </c>
    </row>
    <row r="31" spans="1:28" ht="12">
      <c r="A31" s="102" t="s">
        <v>262</v>
      </c>
      <c r="B31" s="103">
        <v>593554100</v>
      </c>
      <c r="C31" s="103">
        <v>593554100</v>
      </c>
      <c r="D31" s="103" t="s">
        <v>162</v>
      </c>
      <c r="E31" s="103">
        <v>593554100</v>
      </c>
      <c r="F31" s="103" t="s">
        <v>162</v>
      </c>
      <c r="G31" s="103">
        <v>2500200</v>
      </c>
      <c r="H31" s="103" t="s">
        <v>162</v>
      </c>
      <c r="I31" s="103" t="s">
        <v>162</v>
      </c>
      <c r="J31" s="103">
        <v>1516382661</v>
      </c>
      <c r="K31" s="103">
        <v>495882</v>
      </c>
      <c r="L31" s="103">
        <v>2112932843</v>
      </c>
      <c r="M31" s="103" t="s">
        <v>162</v>
      </c>
      <c r="N31" s="103" t="s">
        <v>162</v>
      </c>
      <c r="O31" s="103">
        <v>2112932843</v>
      </c>
      <c r="P31" s="103">
        <v>17341963</v>
      </c>
      <c r="Q31" s="103">
        <v>7061856</v>
      </c>
      <c r="R31" s="103">
        <v>5570105</v>
      </c>
      <c r="S31" s="103">
        <v>480892</v>
      </c>
      <c r="T31" s="103">
        <v>235767573</v>
      </c>
      <c r="U31" s="103">
        <v>3764948</v>
      </c>
      <c r="V31" s="103">
        <v>13749835</v>
      </c>
      <c r="W31" s="103">
        <v>19470303</v>
      </c>
      <c r="X31" s="103">
        <v>296589</v>
      </c>
      <c r="Y31" s="103">
        <v>2416436907</v>
      </c>
      <c r="Z31" s="103" t="s">
        <v>162</v>
      </c>
      <c r="AA31" s="103" t="s">
        <v>162</v>
      </c>
      <c r="AB31" s="104">
        <v>2416436907</v>
      </c>
    </row>
    <row r="32" spans="1:28" ht="12">
      <c r="A32" s="102" t="s">
        <v>263</v>
      </c>
      <c r="B32" s="103">
        <v>-550353948</v>
      </c>
      <c r="C32" s="103">
        <v>-550353948</v>
      </c>
      <c r="D32" s="103" t="s">
        <v>162</v>
      </c>
      <c r="E32" s="103">
        <v>-550353948</v>
      </c>
      <c r="F32" s="103" t="s">
        <v>162</v>
      </c>
      <c r="G32" s="103">
        <v>-2500198</v>
      </c>
      <c r="H32" s="103" t="s">
        <v>162</v>
      </c>
      <c r="I32" s="103" t="s">
        <v>162</v>
      </c>
      <c r="J32" s="103">
        <v>-1279274029</v>
      </c>
      <c r="K32" s="103">
        <v>-274721</v>
      </c>
      <c r="L32" s="103">
        <v>-1832402896</v>
      </c>
      <c r="M32" s="103" t="s">
        <v>162</v>
      </c>
      <c r="N32" s="103" t="s">
        <v>162</v>
      </c>
      <c r="O32" s="103">
        <v>-1832402896</v>
      </c>
      <c r="P32" s="103">
        <v>-10937432</v>
      </c>
      <c r="Q32" s="103">
        <v>-6307236</v>
      </c>
      <c r="R32" s="103">
        <v>-5570104</v>
      </c>
      <c r="S32" s="103">
        <v>-359129</v>
      </c>
      <c r="T32" s="103">
        <v>-185203607</v>
      </c>
      <c r="U32" s="103">
        <v>-2968515</v>
      </c>
      <c r="V32" s="103">
        <v>-13749818</v>
      </c>
      <c r="W32" s="103">
        <v>-19432246</v>
      </c>
      <c r="X32" s="103">
        <v>-124336</v>
      </c>
      <c r="Y32" s="103">
        <v>-2077055319</v>
      </c>
      <c r="Z32" s="103" t="s">
        <v>162</v>
      </c>
      <c r="AA32" s="103" t="s">
        <v>162</v>
      </c>
      <c r="AB32" s="104">
        <v>-2077055319</v>
      </c>
    </row>
    <row r="33" spans="1:28" ht="12">
      <c r="A33" s="102" t="s">
        <v>264</v>
      </c>
      <c r="B33" s="103" t="s">
        <v>162</v>
      </c>
      <c r="C33" s="103" t="s">
        <v>162</v>
      </c>
      <c r="D33" s="103" t="s">
        <v>162</v>
      </c>
      <c r="E33" s="103" t="s">
        <v>162</v>
      </c>
      <c r="F33" s="103" t="s">
        <v>162</v>
      </c>
      <c r="G33" s="103" t="s">
        <v>162</v>
      </c>
      <c r="H33" s="103" t="s">
        <v>162</v>
      </c>
      <c r="I33" s="103" t="s">
        <v>162</v>
      </c>
      <c r="J33" s="103">
        <v>250500</v>
      </c>
      <c r="K33" s="103">
        <v>1336959555</v>
      </c>
      <c r="L33" s="103">
        <v>1337210055</v>
      </c>
      <c r="M33" s="103" t="s">
        <v>162</v>
      </c>
      <c r="N33" s="103" t="s">
        <v>162</v>
      </c>
      <c r="O33" s="103">
        <v>1337210055</v>
      </c>
      <c r="P33" s="103">
        <v>107692</v>
      </c>
      <c r="Q33" s="103" t="s">
        <v>162</v>
      </c>
      <c r="R33" s="103" t="s">
        <v>162</v>
      </c>
      <c r="S33" s="103">
        <v>669</v>
      </c>
      <c r="T33" s="103">
        <v>1460350</v>
      </c>
      <c r="U33" s="103">
        <v>76608</v>
      </c>
      <c r="V33" s="103" t="s">
        <v>162</v>
      </c>
      <c r="W33" s="103" t="s">
        <v>162</v>
      </c>
      <c r="X33" s="103" t="s">
        <v>162</v>
      </c>
      <c r="Y33" s="103">
        <v>1338855374</v>
      </c>
      <c r="Z33" s="103" t="s">
        <v>162</v>
      </c>
      <c r="AA33" s="103" t="s">
        <v>162</v>
      </c>
      <c r="AB33" s="104">
        <v>1338855374</v>
      </c>
    </row>
    <row r="34" spans="1:28" ht="12">
      <c r="A34" s="102" t="s">
        <v>265</v>
      </c>
      <c r="B34" s="103" t="s">
        <v>162</v>
      </c>
      <c r="C34" s="103" t="s">
        <v>162</v>
      </c>
      <c r="D34" s="103" t="s">
        <v>162</v>
      </c>
      <c r="E34" s="103" t="s">
        <v>162</v>
      </c>
      <c r="F34" s="103" t="s">
        <v>162</v>
      </c>
      <c r="G34" s="103" t="s">
        <v>162</v>
      </c>
      <c r="H34" s="103" t="s">
        <v>162</v>
      </c>
      <c r="I34" s="103" t="s">
        <v>162</v>
      </c>
      <c r="J34" s="103" t="s">
        <v>162</v>
      </c>
      <c r="K34" s="103" t="s">
        <v>162</v>
      </c>
      <c r="L34" s="103" t="s">
        <v>162</v>
      </c>
      <c r="M34" s="103" t="s">
        <v>162</v>
      </c>
      <c r="N34" s="103" t="s">
        <v>162</v>
      </c>
      <c r="O34" s="103" t="s">
        <v>162</v>
      </c>
      <c r="P34" s="103">
        <v>107692</v>
      </c>
      <c r="Q34" s="103" t="s">
        <v>162</v>
      </c>
      <c r="R34" s="103" t="s">
        <v>162</v>
      </c>
      <c r="S34" s="103">
        <v>669</v>
      </c>
      <c r="T34" s="103">
        <v>1460350</v>
      </c>
      <c r="U34" s="103">
        <v>76608</v>
      </c>
      <c r="V34" s="103" t="s">
        <v>162</v>
      </c>
      <c r="W34" s="103" t="s">
        <v>162</v>
      </c>
      <c r="X34" s="103" t="s">
        <v>162</v>
      </c>
      <c r="Y34" s="103">
        <v>1645319</v>
      </c>
      <c r="Z34" s="103" t="s">
        <v>162</v>
      </c>
      <c r="AA34" s="103" t="s">
        <v>162</v>
      </c>
      <c r="AB34" s="104">
        <v>1645319</v>
      </c>
    </row>
    <row r="35" spans="1:28" ht="12">
      <c r="A35" s="102" t="s">
        <v>266</v>
      </c>
      <c r="B35" s="103" t="s">
        <v>162</v>
      </c>
      <c r="C35" s="103" t="s">
        <v>162</v>
      </c>
      <c r="D35" s="103" t="s">
        <v>162</v>
      </c>
      <c r="E35" s="103" t="s">
        <v>162</v>
      </c>
      <c r="F35" s="103" t="s">
        <v>162</v>
      </c>
      <c r="G35" s="103" t="s">
        <v>162</v>
      </c>
      <c r="H35" s="103" t="s">
        <v>162</v>
      </c>
      <c r="I35" s="103" t="s">
        <v>162</v>
      </c>
      <c r="J35" s="103">
        <v>250500</v>
      </c>
      <c r="K35" s="103">
        <v>1336959555</v>
      </c>
      <c r="L35" s="103">
        <v>1337210055</v>
      </c>
      <c r="M35" s="103" t="s">
        <v>162</v>
      </c>
      <c r="N35" s="103" t="s">
        <v>162</v>
      </c>
      <c r="O35" s="103">
        <v>1337210055</v>
      </c>
      <c r="P35" s="103" t="s">
        <v>162</v>
      </c>
      <c r="Q35" s="103" t="s">
        <v>162</v>
      </c>
      <c r="R35" s="103" t="s">
        <v>162</v>
      </c>
      <c r="S35" s="103" t="s">
        <v>162</v>
      </c>
      <c r="T35" s="103" t="s">
        <v>162</v>
      </c>
      <c r="U35" s="103" t="s">
        <v>162</v>
      </c>
      <c r="V35" s="103" t="s">
        <v>162</v>
      </c>
      <c r="W35" s="103" t="s">
        <v>162</v>
      </c>
      <c r="X35" s="103" t="s">
        <v>162</v>
      </c>
      <c r="Y35" s="103">
        <v>1337210055</v>
      </c>
      <c r="Z35" s="103" t="s">
        <v>162</v>
      </c>
      <c r="AA35" s="103" t="s">
        <v>162</v>
      </c>
      <c r="AB35" s="104">
        <v>1337210055</v>
      </c>
    </row>
    <row r="36" spans="1:28" ht="12">
      <c r="A36" s="102" t="s">
        <v>267</v>
      </c>
      <c r="B36" s="103">
        <v>3674916618</v>
      </c>
      <c r="C36" s="103">
        <v>3674916618</v>
      </c>
      <c r="D36" s="103" t="s">
        <v>162</v>
      </c>
      <c r="E36" s="103">
        <v>3674916618</v>
      </c>
      <c r="F36" s="103">
        <v>47122162</v>
      </c>
      <c r="G36" s="103">
        <v>336534009</v>
      </c>
      <c r="H36" s="103" t="s">
        <v>162</v>
      </c>
      <c r="I36" s="103">
        <v>57237</v>
      </c>
      <c r="J36" s="103">
        <v>448000</v>
      </c>
      <c r="K36" s="103" t="s">
        <v>162</v>
      </c>
      <c r="L36" s="103">
        <v>4059078026</v>
      </c>
      <c r="M36" s="103" t="s">
        <v>162</v>
      </c>
      <c r="N36" s="103">
        <v>-1881686933</v>
      </c>
      <c r="O36" s="103">
        <v>2177391093</v>
      </c>
      <c r="P36" s="103">
        <v>79931620</v>
      </c>
      <c r="Q36" s="103">
        <v>31416756</v>
      </c>
      <c r="R36" s="103">
        <v>49145048</v>
      </c>
      <c r="S36" s="103">
        <v>40801935</v>
      </c>
      <c r="T36" s="103">
        <v>187207975</v>
      </c>
      <c r="U36" s="103">
        <v>596409</v>
      </c>
      <c r="V36" s="103">
        <v>10009810</v>
      </c>
      <c r="W36" s="103">
        <v>103497440</v>
      </c>
      <c r="X36" s="103" t="s">
        <v>162</v>
      </c>
      <c r="Y36" s="103">
        <v>2679998086</v>
      </c>
      <c r="Z36" s="103" t="s">
        <v>162</v>
      </c>
      <c r="AA36" s="103">
        <v>-11000000</v>
      </c>
      <c r="AB36" s="104">
        <v>2668998086</v>
      </c>
    </row>
    <row r="37" spans="1:28" ht="12">
      <c r="A37" s="102" t="s">
        <v>268</v>
      </c>
      <c r="B37" s="103">
        <v>1903087933</v>
      </c>
      <c r="C37" s="103">
        <v>1903087933</v>
      </c>
      <c r="D37" s="103" t="s">
        <v>162</v>
      </c>
      <c r="E37" s="103">
        <v>1903087933</v>
      </c>
      <c r="F37" s="103" t="s">
        <v>162</v>
      </c>
      <c r="G37" s="103" t="s">
        <v>162</v>
      </c>
      <c r="H37" s="103" t="s">
        <v>162</v>
      </c>
      <c r="I37" s="103" t="s">
        <v>162</v>
      </c>
      <c r="J37" s="103" t="s">
        <v>162</v>
      </c>
      <c r="K37" s="103" t="s">
        <v>162</v>
      </c>
      <c r="L37" s="103">
        <v>1903087933</v>
      </c>
      <c r="M37" s="103" t="s">
        <v>162</v>
      </c>
      <c r="N37" s="103">
        <v>-1881686933</v>
      </c>
      <c r="O37" s="103">
        <v>21401000</v>
      </c>
      <c r="P37" s="103" t="s">
        <v>162</v>
      </c>
      <c r="Q37" s="103" t="s">
        <v>162</v>
      </c>
      <c r="R37" s="103" t="s">
        <v>162</v>
      </c>
      <c r="S37" s="103" t="s">
        <v>162</v>
      </c>
      <c r="T37" s="103" t="s">
        <v>162</v>
      </c>
      <c r="U37" s="103" t="s">
        <v>162</v>
      </c>
      <c r="V37" s="103" t="s">
        <v>162</v>
      </c>
      <c r="W37" s="103" t="s">
        <v>162</v>
      </c>
      <c r="X37" s="103" t="s">
        <v>162</v>
      </c>
      <c r="Y37" s="103">
        <v>21401000</v>
      </c>
      <c r="Z37" s="103" t="s">
        <v>162</v>
      </c>
      <c r="AA37" s="103">
        <v>-11000000</v>
      </c>
      <c r="AB37" s="104">
        <v>10401000</v>
      </c>
    </row>
    <row r="38" spans="1:28" ht="12">
      <c r="A38" s="102" t="s">
        <v>269</v>
      </c>
      <c r="B38" s="103">
        <v>1035000</v>
      </c>
      <c r="C38" s="103">
        <v>1035000</v>
      </c>
      <c r="D38" s="103" t="s">
        <v>162</v>
      </c>
      <c r="E38" s="103">
        <v>1035000</v>
      </c>
      <c r="F38" s="103" t="s">
        <v>162</v>
      </c>
      <c r="G38" s="103" t="s">
        <v>162</v>
      </c>
      <c r="H38" s="103" t="s">
        <v>162</v>
      </c>
      <c r="I38" s="103" t="s">
        <v>162</v>
      </c>
      <c r="J38" s="103" t="s">
        <v>162</v>
      </c>
      <c r="K38" s="103" t="s">
        <v>162</v>
      </c>
      <c r="L38" s="103">
        <v>1035000</v>
      </c>
      <c r="M38" s="103" t="s">
        <v>162</v>
      </c>
      <c r="N38" s="103" t="s">
        <v>162</v>
      </c>
      <c r="O38" s="103">
        <v>1035000</v>
      </c>
      <c r="P38" s="103" t="s">
        <v>162</v>
      </c>
      <c r="Q38" s="103" t="s">
        <v>162</v>
      </c>
      <c r="R38" s="103" t="s">
        <v>162</v>
      </c>
      <c r="S38" s="103" t="s">
        <v>162</v>
      </c>
      <c r="T38" s="103" t="s">
        <v>162</v>
      </c>
      <c r="U38" s="103" t="s">
        <v>162</v>
      </c>
      <c r="V38" s="103" t="s">
        <v>162</v>
      </c>
      <c r="W38" s="103" t="s">
        <v>162</v>
      </c>
      <c r="X38" s="103" t="s">
        <v>162</v>
      </c>
      <c r="Y38" s="103">
        <v>1035000</v>
      </c>
      <c r="Z38" s="103" t="s">
        <v>162</v>
      </c>
      <c r="AA38" s="103" t="s">
        <v>162</v>
      </c>
      <c r="AB38" s="104">
        <v>1035000</v>
      </c>
    </row>
    <row r="39" spans="1:28" ht="12">
      <c r="A39" s="102" t="s">
        <v>270</v>
      </c>
      <c r="B39" s="103">
        <v>20366000</v>
      </c>
      <c r="C39" s="103">
        <v>20366000</v>
      </c>
      <c r="D39" s="103" t="s">
        <v>162</v>
      </c>
      <c r="E39" s="103">
        <v>20366000</v>
      </c>
      <c r="F39" s="103" t="s">
        <v>162</v>
      </c>
      <c r="G39" s="103" t="s">
        <v>162</v>
      </c>
      <c r="H39" s="103" t="s">
        <v>162</v>
      </c>
      <c r="I39" s="103" t="s">
        <v>162</v>
      </c>
      <c r="J39" s="103" t="s">
        <v>162</v>
      </c>
      <c r="K39" s="103" t="s">
        <v>162</v>
      </c>
      <c r="L39" s="103">
        <v>20366000</v>
      </c>
      <c r="M39" s="103" t="s">
        <v>162</v>
      </c>
      <c r="N39" s="103" t="s">
        <v>162</v>
      </c>
      <c r="O39" s="103">
        <v>20366000</v>
      </c>
      <c r="P39" s="103" t="s">
        <v>162</v>
      </c>
      <c r="Q39" s="103" t="s">
        <v>162</v>
      </c>
      <c r="R39" s="103" t="s">
        <v>162</v>
      </c>
      <c r="S39" s="103" t="s">
        <v>162</v>
      </c>
      <c r="T39" s="103" t="s">
        <v>162</v>
      </c>
      <c r="U39" s="103" t="s">
        <v>162</v>
      </c>
      <c r="V39" s="103" t="s">
        <v>162</v>
      </c>
      <c r="W39" s="103" t="s">
        <v>162</v>
      </c>
      <c r="X39" s="103" t="s">
        <v>162</v>
      </c>
      <c r="Y39" s="103">
        <v>20366000</v>
      </c>
      <c r="Z39" s="103" t="s">
        <v>162</v>
      </c>
      <c r="AA39" s="103">
        <v>-11000000</v>
      </c>
      <c r="AB39" s="104">
        <v>9366000</v>
      </c>
    </row>
    <row r="40" spans="1:28" ht="12">
      <c r="A40" s="102" t="s">
        <v>258</v>
      </c>
      <c r="B40" s="103">
        <v>1881686933</v>
      </c>
      <c r="C40" s="103">
        <v>1881686933</v>
      </c>
      <c r="D40" s="103" t="s">
        <v>162</v>
      </c>
      <c r="E40" s="103">
        <v>1881686933</v>
      </c>
      <c r="F40" s="103" t="s">
        <v>162</v>
      </c>
      <c r="G40" s="103" t="s">
        <v>162</v>
      </c>
      <c r="H40" s="103" t="s">
        <v>162</v>
      </c>
      <c r="I40" s="103" t="s">
        <v>162</v>
      </c>
      <c r="J40" s="103" t="s">
        <v>162</v>
      </c>
      <c r="K40" s="103" t="s">
        <v>162</v>
      </c>
      <c r="L40" s="103">
        <v>1881686933</v>
      </c>
      <c r="M40" s="103" t="s">
        <v>162</v>
      </c>
      <c r="N40" s="103">
        <v>-1881686933</v>
      </c>
      <c r="O40" s="103" t="s">
        <v>162</v>
      </c>
      <c r="P40" s="103" t="s">
        <v>162</v>
      </c>
      <c r="Q40" s="103" t="s">
        <v>162</v>
      </c>
      <c r="R40" s="103" t="s">
        <v>162</v>
      </c>
      <c r="S40" s="103" t="s">
        <v>162</v>
      </c>
      <c r="T40" s="103" t="s">
        <v>162</v>
      </c>
      <c r="U40" s="103" t="s">
        <v>162</v>
      </c>
      <c r="V40" s="103" t="s">
        <v>162</v>
      </c>
      <c r="W40" s="103" t="s">
        <v>162</v>
      </c>
      <c r="X40" s="103" t="s">
        <v>162</v>
      </c>
      <c r="Y40" s="103" t="s">
        <v>162</v>
      </c>
      <c r="Z40" s="103" t="s">
        <v>162</v>
      </c>
      <c r="AA40" s="103" t="s">
        <v>162</v>
      </c>
      <c r="AB40" s="104" t="s">
        <v>162</v>
      </c>
    </row>
    <row r="41" spans="1:28" ht="12">
      <c r="A41" s="102" t="s">
        <v>271</v>
      </c>
      <c r="B41" s="103" t="s">
        <v>162</v>
      </c>
      <c r="C41" s="103" t="s">
        <v>162</v>
      </c>
      <c r="D41" s="103" t="s">
        <v>162</v>
      </c>
      <c r="E41" s="103" t="s">
        <v>162</v>
      </c>
      <c r="F41" s="103" t="s">
        <v>162</v>
      </c>
      <c r="G41" s="103" t="s">
        <v>162</v>
      </c>
      <c r="H41" s="103" t="s">
        <v>162</v>
      </c>
      <c r="I41" s="103" t="s">
        <v>162</v>
      </c>
      <c r="J41" s="103" t="s">
        <v>162</v>
      </c>
      <c r="K41" s="103" t="s">
        <v>162</v>
      </c>
      <c r="L41" s="103" t="s">
        <v>162</v>
      </c>
      <c r="M41" s="103" t="s">
        <v>162</v>
      </c>
      <c r="N41" s="103" t="s">
        <v>162</v>
      </c>
      <c r="O41" s="103" t="s">
        <v>162</v>
      </c>
      <c r="P41" s="103" t="s">
        <v>162</v>
      </c>
      <c r="Q41" s="103" t="s">
        <v>162</v>
      </c>
      <c r="R41" s="103" t="s">
        <v>162</v>
      </c>
      <c r="S41" s="103" t="s">
        <v>162</v>
      </c>
      <c r="T41" s="103" t="s">
        <v>162</v>
      </c>
      <c r="U41" s="103" t="s">
        <v>162</v>
      </c>
      <c r="V41" s="103" t="s">
        <v>162</v>
      </c>
      <c r="W41" s="103" t="s">
        <v>162</v>
      </c>
      <c r="X41" s="103" t="s">
        <v>162</v>
      </c>
      <c r="Y41" s="103" t="s">
        <v>162</v>
      </c>
      <c r="Z41" s="103" t="s">
        <v>162</v>
      </c>
      <c r="AA41" s="103" t="s">
        <v>162</v>
      </c>
      <c r="AB41" s="104" t="s">
        <v>162</v>
      </c>
    </row>
    <row r="42" spans="1:28" ht="12">
      <c r="A42" s="102" t="s">
        <v>272</v>
      </c>
      <c r="B42" s="103">
        <v>16328928</v>
      </c>
      <c r="C42" s="103">
        <v>16328928</v>
      </c>
      <c r="D42" s="103" t="s">
        <v>162</v>
      </c>
      <c r="E42" s="103">
        <v>16328928</v>
      </c>
      <c r="F42" s="103">
        <v>52132053</v>
      </c>
      <c r="G42" s="103">
        <v>1388220</v>
      </c>
      <c r="H42" s="103" t="s">
        <v>162</v>
      </c>
      <c r="I42" s="103">
        <v>66570</v>
      </c>
      <c r="J42" s="103" t="s">
        <v>162</v>
      </c>
      <c r="K42" s="103" t="s">
        <v>162</v>
      </c>
      <c r="L42" s="103">
        <v>69915771</v>
      </c>
      <c r="M42" s="103" t="s">
        <v>162</v>
      </c>
      <c r="N42" s="103" t="s">
        <v>162</v>
      </c>
      <c r="O42" s="103">
        <v>69915771</v>
      </c>
      <c r="P42" s="103">
        <v>864285</v>
      </c>
      <c r="Q42" s="103" t="s">
        <v>162</v>
      </c>
      <c r="R42" s="103" t="s">
        <v>162</v>
      </c>
      <c r="S42" s="103" t="s">
        <v>162</v>
      </c>
      <c r="T42" s="103" t="s">
        <v>162</v>
      </c>
      <c r="U42" s="103" t="s">
        <v>162</v>
      </c>
      <c r="V42" s="103" t="s">
        <v>162</v>
      </c>
      <c r="W42" s="103" t="s">
        <v>162</v>
      </c>
      <c r="X42" s="103" t="s">
        <v>162</v>
      </c>
      <c r="Y42" s="103">
        <v>70780056</v>
      </c>
      <c r="Z42" s="103" t="s">
        <v>162</v>
      </c>
      <c r="AA42" s="103" t="s">
        <v>162</v>
      </c>
      <c r="AB42" s="104">
        <v>70780056</v>
      </c>
    </row>
    <row r="43" spans="1:28" ht="12">
      <c r="A43" s="102" t="s">
        <v>273</v>
      </c>
      <c r="B43" s="103" t="s">
        <v>162</v>
      </c>
      <c r="C43" s="103" t="s">
        <v>162</v>
      </c>
      <c r="D43" s="103" t="s">
        <v>162</v>
      </c>
      <c r="E43" s="103" t="s">
        <v>162</v>
      </c>
      <c r="F43" s="103" t="s">
        <v>162</v>
      </c>
      <c r="G43" s="103" t="s">
        <v>162</v>
      </c>
      <c r="H43" s="103" t="s">
        <v>162</v>
      </c>
      <c r="I43" s="103" t="s">
        <v>162</v>
      </c>
      <c r="J43" s="103" t="s">
        <v>162</v>
      </c>
      <c r="K43" s="103" t="s">
        <v>162</v>
      </c>
      <c r="L43" s="103" t="s">
        <v>162</v>
      </c>
      <c r="M43" s="103" t="s">
        <v>162</v>
      </c>
      <c r="N43" s="103" t="s">
        <v>162</v>
      </c>
      <c r="O43" s="103" t="s">
        <v>162</v>
      </c>
      <c r="P43" s="103" t="s">
        <v>162</v>
      </c>
      <c r="Q43" s="103" t="s">
        <v>162</v>
      </c>
      <c r="R43" s="103" t="s">
        <v>162</v>
      </c>
      <c r="S43" s="103" t="s">
        <v>162</v>
      </c>
      <c r="T43" s="103" t="s">
        <v>162</v>
      </c>
      <c r="U43" s="103" t="s">
        <v>162</v>
      </c>
      <c r="V43" s="103" t="s">
        <v>162</v>
      </c>
      <c r="W43" s="103" t="s">
        <v>162</v>
      </c>
      <c r="X43" s="103" t="s">
        <v>162</v>
      </c>
      <c r="Y43" s="103" t="s">
        <v>162</v>
      </c>
      <c r="Z43" s="103" t="s">
        <v>162</v>
      </c>
      <c r="AA43" s="103" t="s">
        <v>162</v>
      </c>
      <c r="AB43" s="104" t="s">
        <v>162</v>
      </c>
    </row>
    <row r="44" spans="1:28" ht="12">
      <c r="A44" s="102" t="s">
        <v>274</v>
      </c>
      <c r="B44" s="103">
        <v>1756850159</v>
      </c>
      <c r="C44" s="103">
        <v>1756850159</v>
      </c>
      <c r="D44" s="103" t="s">
        <v>162</v>
      </c>
      <c r="E44" s="103">
        <v>1756850159</v>
      </c>
      <c r="F44" s="103" t="s">
        <v>162</v>
      </c>
      <c r="G44" s="103">
        <v>335565309</v>
      </c>
      <c r="H44" s="103" t="s">
        <v>162</v>
      </c>
      <c r="I44" s="103" t="s">
        <v>162</v>
      </c>
      <c r="J44" s="103" t="s">
        <v>162</v>
      </c>
      <c r="K44" s="103" t="s">
        <v>162</v>
      </c>
      <c r="L44" s="103">
        <v>2092415468</v>
      </c>
      <c r="M44" s="103" t="s">
        <v>162</v>
      </c>
      <c r="N44" s="103" t="s">
        <v>162</v>
      </c>
      <c r="O44" s="103">
        <v>2092415468</v>
      </c>
      <c r="P44" s="103">
        <v>79161798</v>
      </c>
      <c r="Q44" s="103">
        <v>8737490</v>
      </c>
      <c r="R44" s="103">
        <v>49145048</v>
      </c>
      <c r="S44" s="103">
        <v>40801935</v>
      </c>
      <c r="T44" s="103">
        <v>187207975</v>
      </c>
      <c r="U44" s="103">
        <v>596409</v>
      </c>
      <c r="V44" s="103">
        <v>10000000</v>
      </c>
      <c r="W44" s="103">
        <v>103497440</v>
      </c>
      <c r="X44" s="103" t="s">
        <v>162</v>
      </c>
      <c r="Y44" s="103">
        <v>2571563563</v>
      </c>
      <c r="Z44" s="103" t="s">
        <v>162</v>
      </c>
      <c r="AA44" s="103" t="s">
        <v>162</v>
      </c>
      <c r="AB44" s="104">
        <v>2571563563</v>
      </c>
    </row>
    <row r="45" spans="1:28" ht="12">
      <c r="A45" s="102" t="s">
        <v>275</v>
      </c>
      <c r="B45" s="103">
        <v>483235613</v>
      </c>
      <c r="C45" s="103">
        <v>483235613</v>
      </c>
      <c r="D45" s="103" t="s">
        <v>162</v>
      </c>
      <c r="E45" s="103">
        <v>483235613</v>
      </c>
      <c r="F45" s="103" t="s">
        <v>162</v>
      </c>
      <c r="G45" s="103" t="s">
        <v>162</v>
      </c>
      <c r="H45" s="103" t="s">
        <v>162</v>
      </c>
      <c r="I45" s="103" t="s">
        <v>162</v>
      </c>
      <c r="J45" s="103" t="s">
        <v>162</v>
      </c>
      <c r="K45" s="103" t="s">
        <v>162</v>
      </c>
      <c r="L45" s="103">
        <v>483235613</v>
      </c>
      <c r="M45" s="103" t="s">
        <v>162</v>
      </c>
      <c r="N45" s="103" t="s">
        <v>162</v>
      </c>
      <c r="O45" s="103">
        <v>483235613</v>
      </c>
      <c r="P45" s="103" t="s">
        <v>162</v>
      </c>
      <c r="Q45" s="103" t="s">
        <v>162</v>
      </c>
      <c r="R45" s="103" t="s">
        <v>162</v>
      </c>
      <c r="S45" s="103" t="s">
        <v>162</v>
      </c>
      <c r="T45" s="103" t="s">
        <v>162</v>
      </c>
      <c r="U45" s="103" t="s">
        <v>162</v>
      </c>
      <c r="V45" s="103" t="s">
        <v>162</v>
      </c>
      <c r="W45" s="103" t="s">
        <v>162</v>
      </c>
      <c r="X45" s="103" t="s">
        <v>162</v>
      </c>
      <c r="Y45" s="103">
        <v>483235613</v>
      </c>
      <c r="Z45" s="103" t="s">
        <v>162</v>
      </c>
      <c r="AA45" s="103" t="s">
        <v>162</v>
      </c>
      <c r="AB45" s="104">
        <v>483235613</v>
      </c>
    </row>
    <row r="46" spans="1:28" ht="12">
      <c r="A46" s="102" t="s">
        <v>258</v>
      </c>
      <c r="B46" s="103">
        <v>1273614546</v>
      </c>
      <c r="C46" s="103">
        <v>1273614546</v>
      </c>
      <c r="D46" s="103" t="s">
        <v>162</v>
      </c>
      <c r="E46" s="103">
        <v>1273614546</v>
      </c>
      <c r="F46" s="103" t="s">
        <v>162</v>
      </c>
      <c r="G46" s="103">
        <v>335565309</v>
      </c>
      <c r="H46" s="103" t="s">
        <v>162</v>
      </c>
      <c r="I46" s="103" t="s">
        <v>162</v>
      </c>
      <c r="J46" s="103" t="s">
        <v>162</v>
      </c>
      <c r="K46" s="103" t="s">
        <v>162</v>
      </c>
      <c r="L46" s="103">
        <v>1609179855</v>
      </c>
      <c r="M46" s="103" t="s">
        <v>162</v>
      </c>
      <c r="N46" s="103" t="s">
        <v>162</v>
      </c>
      <c r="O46" s="103">
        <v>1609179855</v>
      </c>
      <c r="P46" s="103">
        <v>79161798</v>
      </c>
      <c r="Q46" s="103">
        <v>8737490</v>
      </c>
      <c r="R46" s="103">
        <v>49145048</v>
      </c>
      <c r="S46" s="103">
        <v>40801935</v>
      </c>
      <c r="T46" s="103">
        <v>187207975</v>
      </c>
      <c r="U46" s="103">
        <v>596409</v>
      </c>
      <c r="V46" s="103">
        <v>10000000</v>
      </c>
      <c r="W46" s="103">
        <v>103497440</v>
      </c>
      <c r="X46" s="103" t="s">
        <v>162</v>
      </c>
      <c r="Y46" s="103">
        <v>2088327950</v>
      </c>
      <c r="Z46" s="103" t="s">
        <v>162</v>
      </c>
      <c r="AA46" s="103" t="s">
        <v>162</v>
      </c>
      <c r="AB46" s="104">
        <v>2088327950</v>
      </c>
    </row>
    <row r="47" spans="1:28" ht="12">
      <c r="A47" s="102" t="s">
        <v>266</v>
      </c>
      <c r="B47" s="103" t="s">
        <v>162</v>
      </c>
      <c r="C47" s="103" t="s">
        <v>162</v>
      </c>
      <c r="D47" s="103" t="s">
        <v>162</v>
      </c>
      <c r="E47" s="103" t="s">
        <v>162</v>
      </c>
      <c r="F47" s="103" t="s">
        <v>162</v>
      </c>
      <c r="G47" s="103" t="s">
        <v>162</v>
      </c>
      <c r="H47" s="103" t="s">
        <v>162</v>
      </c>
      <c r="I47" s="103" t="s">
        <v>162</v>
      </c>
      <c r="J47" s="103">
        <v>448000</v>
      </c>
      <c r="K47" s="103" t="s">
        <v>162</v>
      </c>
      <c r="L47" s="103">
        <v>448000</v>
      </c>
      <c r="M47" s="103" t="s">
        <v>162</v>
      </c>
      <c r="N47" s="103" t="s">
        <v>162</v>
      </c>
      <c r="O47" s="103">
        <v>448000</v>
      </c>
      <c r="P47" s="103" t="s">
        <v>162</v>
      </c>
      <c r="Q47" s="103">
        <v>22679266</v>
      </c>
      <c r="R47" s="103" t="s">
        <v>162</v>
      </c>
      <c r="S47" s="103" t="s">
        <v>162</v>
      </c>
      <c r="T47" s="103" t="s">
        <v>162</v>
      </c>
      <c r="U47" s="103" t="s">
        <v>162</v>
      </c>
      <c r="V47" s="103">
        <v>9810</v>
      </c>
      <c r="W47" s="103" t="s">
        <v>162</v>
      </c>
      <c r="X47" s="103" t="s">
        <v>162</v>
      </c>
      <c r="Y47" s="103">
        <v>23137076</v>
      </c>
      <c r="Z47" s="103" t="s">
        <v>162</v>
      </c>
      <c r="AA47" s="103" t="s">
        <v>162</v>
      </c>
      <c r="AB47" s="104">
        <v>23137076</v>
      </c>
    </row>
    <row r="48" spans="1:28" ht="12">
      <c r="A48" s="102" t="s">
        <v>276</v>
      </c>
      <c r="B48" s="103">
        <v>-1350402</v>
      </c>
      <c r="C48" s="103">
        <v>-1350402</v>
      </c>
      <c r="D48" s="103" t="s">
        <v>162</v>
      </c>
      <c r="E48" s="103">
        <v>-1350402</v>
      </c>
      <c r="F48" s="103">
        <v>-5009891</v>
      </c>
      <c r="G48" s="103">
        <v>-419520</v>
      </c>
      <c r="H48" s="103" t="s">
        <v>162</v>
      </c>
      <c r="I48" s="103">
        <v>-9333</v>
      </c>
      <c r="J48" s="103" t="s">
        <v>162</v>
      </c>
      <c r="K48" s="103" t="s">
        <v>162</v>
      </c>
      <c r="L48" s="103">
        <v>-6789146</v>
      </c>
      <c r="M48" s="103" t="s">
        <v>162</v>
      </c>
      <c r="N48" s="103" t="s">
        <v>162</v>
      </c>
      <c r="O48" s="103">
        <v>-6789146</v>
      </c>
      <c r="P48" s="103">
        <v>-94463</v>
      </c>
      <c r="Q48" s="103" t="s">
        <v>162</v>
      </c>
      <c r="R48" s="103" t="s">
        <v>162</v>
      </c>
      <c r="S48" s="103" t="s">
        <v>162</v>
      </c>
      <c r="T48" s="103" t="s">
        <v>162</v>
      </c>
      <c r="U48" s="103" t="s">
        <v>162</v>
      </c>
      <c r="V48" s="103" t="s">
        <v>162</v>
      </c>
      <c r="W48" s="103" t="s">
        <v>162</v>
      </c>
      <c r="X48" s="103" t="s">
        <v>162</v>
      </c>
      <c r="Y48" s="103">
        <v>-6883609</v>
      </c>
      <c r="Z48" s="103" t="s">
        <v>162</v>
      </c>
      <c r="AA48" s="103" t="s">
        <v>162</v>
      </c>
      <c r="AB48" s="104">
        <v>-6883609</v>
      </c>
    </row>
    <row r="49" spans="1:28" ht="12">
      <c r="A49" s="102" t="s">
        <v>277</v>
      </c>
      <c r="B49" s="103">
        <v>2970400616</v>
      </c>
      <c r="C49" s="103">
        <v>2970400616</v>
      </c>
      <c r="D49" s="103" t="s">
        <v>162</v>
      </c>
      <c r="E49" s="103">
        <v>2970400616</v>
      </c>
      <c r="F49" s="103">
        <v>-42812231</v>
      </c>
      <c r="G49" s="103">
        <v>106404594</v>
      </c>
      <c r="H49" s="103">
        <v>2588552</v>
      </c>
      <c r="I49" s="103">
        <v>588746</v>
      </c>
      <c r="J49" s="103">
        <v>641219110</v>
      </c>
      <c r="K49" s="103">
        <v>309805650</v>
      </c>
      <c r="L49" s="103">
        <v>3988195037</v>
      </c>
      <c r="M49" s="103" t="s">
        <v>162</v>
      </c>
      <c r="N49" s="103" t="s">
        <v>162</v>
      </c>
      <c r="O49" s="103">
        <v>3988195037</v>
      </c>
      <c r="P49" s="103">
        <v>140758375</v>
      </c>
      <c r="Q49" s="103">
        <v>20846860</v>
      </c>
      <c r="R49" s="103">
        <v>27950070</v>
      </c>
      <c r="S49" s="103">
        <v>348318</v>
      </c>
      <c r="T49" s="103">
        <v>25560116</v>
      </c>
      <c r="U49" s="103">
        <v>2721554</v>
      </c>
      <c r="V49" s="103">
        <v>22631236</v>
      </c>
      <c r="W49" s="103">
        <v>32472658</v>
      </c>
      <c r="X49" s="103">
        <v>27608817</v>
      </c>
      <c r="Y49" s="103">
        <v>4289093041</v>
      </c>
      <c r="Z49" s="103" t="s">
        <v>162</v>
      </c>
      <c r="AA49" s="103" t="s">
        <v>162</v>
      </c>
      <c r="AB49" s="104">
        <v>4289093041</v>
      </c>
    </row>
    <row r="50" spans="1:28" ht="12">
      <c r="A50" s="102" t="s">
        <v>278</v>
      </c>
      <c r="B50" s="103">
        <v>879252449</v>
      </c>
      <c r="C50" s="103">
        <v>879252449</v>
      </c>
      <c r="D50" s="103" t="s">
        <v>162</v>
      </c>
      <c r="E50" s="103">
        <v>879252449</v>
      </c>
      <c r="F50" s="103">
        <v>-51424596</v>
      </c>
      <c r="G50" s="103">
        <v>105165252</v>
      </c>
      <c r="H50" s="103">
        <v>2588552</v>
      </c>
      <c r="I50" s="103">
        <v>72350</v>
      </c>
      <c r="J50" s="103">
        <v>475319513</v>
      </c>
      <c r="K50" s="103">
        <v>248077653</v>
      </c>
      <c r="L50" s="103">
        <v>1659051173</v>
      </c>
      <c r="M50" s="103" t="s">
        <v>162</v>
      </c>
      <c r="N50" s="103" t="s">
        <v>162</v>
      </c>
      <c r="O50" s="103">
        <v>1659051173</v>
      </c>
      <c r="P50" s="103">
        <v>139798632</v>
      </c>
      <c r="Q50" s="103">
        <v>6594586</v>
      </c>
      <c r="R50" s="103">
        <v>5368958</v>
      </c>
      <c r="S50" s="103">
        <v>348318</v>
      </c>
      <c r="T50" s="103">
        <v>11166131</v>
      </c>
      <c r="U50" s="103">
        <v>117004</v>
      </c>
      <c r="V50" s="103">
        <v>22295804</v>
      </c>
      <c r="W50" s="103">
        <v>20074107</v>
      </c>
      <c r="X50" s="103">
        <v>25935083</v>
      </c>
      <c r="Y50" s="103">
        <v>1890749796</v>
      </c>
      <c r="Z50" s="103" t="s">
        <v>162</v>
      </c>
      <c r="AA50" s="103" t="s">
        <v>162</v>
      </c>
      <c r="AB50" s="104">
        <v>1890749796</v>
      </c>
    </row>
    <row r="51" spans="1:28" ht="12">
      <c r="A51" s="102" t="s">
        <v>279</v>
      </c>
      <c r="B51" s="103">
        <v>754934086</v>
      </c>
      <c r="C51" s="103">
        <v>754934086</v>
      </c>
      <c r="D51" s="103" t="s">
        <v>162</v>
      </c>
      <c r="E51" s="103">
        <v>754934086</v>
      </c>
      <c r="F51" s="103">
        <v>-51424596</v>
      </c>
      <c r="G51" s="103">
        <v>105165252</v>
      </c>
      <c r="H51" s="103">
        <v>2588552</v>
      </c>
      <c r="I51" s="103">
        <v>72350</v>
      </c>
      <c r="J51" s="103">
        <v>475319513</v>
      </c>
      <c r="K51" s="103">
        <v>248077653</v>
      </c>
      <c r="L51" s="103">
        <v>1534732810</v>
      </c>
      <c r="M51" s="103" t="s">
        <v>162</v>
      </c>
      <c r="N51" s="103" t="s">
        <v>162</v>
      </c>
      <c r="O51" s="103">
        <v>1534732810</v>
      </c>
      <c r="P51" s="103">
        <v>139798632</v>
      </c>
      <c r="Q51" s="103">
        <v>6579681</v>
      </c>
      <c r="R51" s="103">
        <v>5223093</v>
      </c>
      <c r="S51" s="103">
        <v>348318</v>
      </c>
      <c r="T51" s="103">
        <v>10218306</v>
      </c>
      <c r="U51" s="103">
        <v>113758</v>
      </c>
      <c r="V51" s="103">
        <v>22295804</v>
      </c>
      <c r="W51" s="103">
        <v>20074107</v>
      </c>
      <c r="X51" s="103">
        <v>25935083</v>
      </c>
      <c r="Y51" s="103">
        <v>1765319592</v>
      </c>
      <c r="Z51" s="103" t="s">
        <v>162</v>
      </c>
      <c r="AA51" s="103" t="s">
        <v>162</v>
      </c>
      <c r="AB51" s="104">
        <v>1765319592</v>
      </c>
    </row>
    <row r="52" spans="1:28" ht="12">
      <c r="A52" s="102" t="s">
        <v>280</v>
      </c>
      <c r="B52" s="103">
        <v>124318363</v>
      </c>
      <c r="C52" s="103">
        <v>124318363</v>
      </c>
      <c r="D52" s="103" t="s">
        <v>162</v>
      </c>
      <c r="E52" s="103">
        <v>124318363</v>
      </c>
      <c r="F52" s="103" t="s">
        <v>162</v>
      </c>
      <c r="G52" s="103" t="s">
        <v>162</v>
      </c>
      <c r="H52" s="103" t="s">
        <v>162</v>
      </c>
      <c r="I52" s="103" t="s">
        <v>162</v>
      </c>
      <c r="J52" s="103" t="s">
        <v>162</v>
      </c>
      <c r="K52" s="103" t="s">
        <v>162</v>
      </c>
      <c r="L52" s="103">
        <v>124318363</v>
      </c>
      <c r="M52" s="103" t="s">
        <v>162</v>
      </c>
      <c r="N52" s="103" t="s">
        <v>162</v>
      </c>
      <c r="O52" s="103">
        <v>124318363</v>
      </c>
      <c r="P52" s="103" t="s">
        <v>162</v>
      </c>
      <c r="Q52" s="103">
        <v>14905</v>
      </c>
      <c r="R52" s="103">
        <v>145865</v>
      </c>
      <c r="S52" s="103" t="s">
        <v>162</v>
      </c>
      <c r="T52" s="103">
        <v>947825</v>
      </c>
      <c r="U52" s="103">
        <v>3246</v>
      </c>
      <c r="V52" s="103" t="s">
        <v>162</v>
      </c>
      <c r="W52" s="103" t="s">
        <v>162</v>
      </c>
      <c r="X52" s="103" t="s">
        <v>162</v>
      </c>
      <c r="Y52" s="103">
        <v>125430204</v>
      </c>
      <c r="Z52" s="103" t="s">
        <v>162</v>
      </c>
      <c r="AA52" s="103" t="s">
        <v>162</v>
      </c>
      <c r="AB52" s="104">
        <v>125430204</v>
      </c>
    </row>
    <row r="53" spans="1:28" ht="12">
      <c r="A53" s="102" t="s">
        <v>281</v>
      </c>
      <c r="B53" s="103">
        <v>13975373</v>
      </c>
      <c r="C53" s="103">
        <v>13975373</v>
      </c>
      <c r="D53" s="103" t="s">
        <v>162</v>
      </c>
      <c r="E53" s="103">
        <v>13975373</v>
      </c>
      <c r="F53" s="103">
        <v>9451376</v>
      </c>
      <c r="G53" s="103">
        <v>1776070</v>
      </c>
      <c r="H53" s="103" t="s">
        <v>162</v>
      </c>
      <c r="I53" s="103">
        <v>600600</v>
      </c>
      <c r="J53" s="103">
        <v>160651216</v>
      </c>
      <c r="K53" s="103">
        <v>61744997</v>
      </c>
      <c r="L53" s="103">
        <v>248199632</v>
      </c>
      <c r="M53" s="103" t="s">
        <v>162</v>
      </c>
      <c r="N53" s="103" t="s">
        <v>162</v>
      </c>
      <c r="O53" s="103">
        <v>248199632</v>
      </c>
      <c r="P53" s="103">
        <v>205231</v>
      </c>
      <c r="Q53" s="103" t="s">
        <v>162</v>
      </c>
      <c r="R53" s="103" t="s">
        <v>162</v>
      </c>
      <c r="S53" s="103" t="s">
        <v>162</v>
      </c>
      <c r="T53" s="103">
        <v>227104</v>
      </c>
      <c r="U53" s="103" t="s">
        <v>162</v>
      </c>
      <c r="V53" s="103">
        <v>225444</v>
      </c>
      <c r="W53" s="103">
        <v>12258833</v>
      </c>
      <c r="X53" s="103">
        <v>96195</v>
      </c>
      <c r="Y53" s="103">
        <v>261212439</v>
      </c>
      <c r="Z53" s="103" t="s">
        <v>162</v>
      </c>
      <c r="AA53" s="103" t="s">
        <v>162</v>
      </c>
      <c r="AB53" s="104">
        <v>261212439</v>
      </c>
    </row>
    <row r="54" spans="1:28" ht="12">
      <c r="A54" s="102" t="s">
        <v>282</v>
      </c>
      <c r="B54" s="103">
        <v>38800</v>
      </c>
      <c r="C54" s="103">
        <v>38800</v>
      </c>
      <c r="D54" s="103" t="s">
        <v>162</v>
      </c>
      <c r="E54" s="103">
        <v>38800</v>
      </c>
      <c r="F54" s="103" t="s">
        <v>162</v>
      </c>
      <c r="G54" s="103" t="s">
        <v>162</v>
      </c>
      <c r="H54" s="103" t="s">
        <v>162</v>
      </c>
      <c r="I54" s="103" t="s">
        <v>162</v>
      </c>
      <c r="J54" s="103" t="s">
        <v>162</v>
      </c>
      <c r="K54" s="103" t="s">
        <v>162</v>
      </c>
      <c r="L54" s="103">
        <v>38800</v>
      </c>
      <c r="M54" s="103" t="s">
        <v>162</v>
      </c>
      <c r="N54" s="103" t="s">
        <v>162</v>
      </c>
      <c r="O54" s="103">
        <v>38800</v>
      </c>
      <c r="P54" s="103" t="s">
        <v>162</v>
      </c>
      <c r="Q54" s="103" t="s">
        <v>162</v>
      </c>
      <c r="R54" s="103" t="s">
        <v>162</v>
      </c>
      <c r="S54" s="103" t="s">
        <v>162</v>
      </c>
      <c r="T54" s="103" t="s">
        <v>162</v>
      </c>
      <c r="U54" s="103" t="s">
        <v>162</v>
      </c>
      <c r="V54" s="103" t="s">
        <v>162</v>
      </c>
      <c r="W54" s="103" t="s">
        <v>162</v>
      </c>
      <c r="X54" s="103" t="s">
        <v>162</v>
      </c>
      <c r="Y54" s="103">
        <v>38800</v>
      </c>
      <c r="Z54" s="103" t="s">
        <v>162</v>
      </c>
      <c r="AA54" s="103" t="s">
        <v>162</v>
      </c>
      <c r="AB54" s="104">
        <v>38800</v>
      </c>
    </row>
    <row r="55" spans="1:28" ht="12">
      <c r="A55" s="102" t="s">
        <v>283</v>
      </c>
      <c r="B55" s="103">
        <v>2078292967</v>
      </c>
      <c r="C55" s="103">
        <v>2078292967</v>
      </c>
      <c r="D55" s="103" t="s">
        <v>162</v>
      </c>
      <c r="E55" s="103">
        <v>2078292967</v>
      </c>
      <c r="F55" s="103">
        <v>69266</v>
      </c>
      <c r="G55" s="103" t="s">
        <v>162</v>
      </c>
      <c r="H55" s="103" t="s">
        <v>162</v>
      </c>
      <c r="I55" s="103" t="s">
        <v>162</v>
      </c>
      <c r="J55" s="103" t="s">
        <v>162</v>
      </c>
      <c r="K55" s="103" t="s">
        <v>162</v>
      </c>
      <c r="L55" s="103">
        <v>2078362233</v>
      </c>
      <c r="M55" s="103" t="s">
        <v>162</v>
      </c>
      <c r="N55" s="103" t="s">
        <v>162</v>
      </c>
      <c r="O55" s="103">
        <v>2078362233</v>
      </c>
      <c r="P55" s="103" t="s">
        <v>162</v>
      </c>
      <c r="Q55" s="103">
        <v>14252274</v>
      </c>
      <c r="R55" s="103">
        <v>22581112</v>
      </c>
      <c r="S55" s="103" t="s">
        <v>162</v>
      </c>
      <c r="T55" s="103">
        <v>14166881</v>
      </c>
      <c r="U55" s="103">
        <v>2604550</v>
      </c>
      <c r="V55" s="103" t="s">
        <v>162</v>
      </c>
      <c r="W55" s="103" t="s">
        <v>162</v>
      </c>
      <c r="X55" s="103" t="s">
        <v>162</v>
      </c>
      <c r="Y55" s="103">
        <v>2131967050</v>
      </c>
      <c r="Z55" s="103" t="s">
        <v>162</v>
      </c>
      <c r="AA55" s="103" t="s">
        <v>162</v>
      </c>
      <c r="AB55" s="104">
        <v>2131967050</v>
      </c>
    </row>
    <row r="56" spans="1:28" ht="12">
      <c r="A56" s="102" t="s">
        <v>284</v>
      </c>
      <c r="B56" s="103">
        <v>2078292967</v>
      </c>
      <c r="C56" s="103">
        <v>2078292967</v>
      </c>
      <c r="D56" s="103" t="s">
        <v>162</v>
      </c>
      <c r="E56" s="103">
        <v>2078292967</v>
      </c>
      <c r="F56" s="103">
        <v>69266</v>
      </c>
      <c r="G56" s="103" t="s">
        <v>162</v>
      </c>
      <c r="H56" s="103" t="s">
        <v>162</v>
      </c>
      <c r="I56" s="103" t="s">
        <v>162</v>
      </c>
      <c r="J56" s="103" t="s">
        <v>162</v>
      </c>
      <c r="K56" s="103" t="s">
        <v>162</v>
      </c>
      <c r="L56" s="103">
        <v>2078362233</v>
      </c>
      <c r="M56" s="103" t="s">
        <v>162</v>
      </c>
      <c r="N56" s="103" t="s">
        <v>162</v>
      </c>
      <c r="O56" s="103">
        <v>2078362233</v>
      </c>
      <c r="P56" s="103" t="s">
        <v>162</v>
      </c>
      <c r="Q56" s="103">
        <v>14252274</v>
      </c>
      <c r="R56" s="103">
        <v>22581112</v>
      </c>
      <c r="S56" s="103" t="s">
        <v>162</v>
      </c>
      <c r="T56" s="103">
        <v>14166881</v>
      </c>
      <c r="U56" s="103">
        <v>2604550</v>
      </c>
      <c r="V56" s="103" t="s">
        <v>162</v>
      </c>
      <c r="W56" s="103" t="s">
        <v>162</v>
      </c>
      <c r="X56" s="103" t="s">
        <v>162</v>
      </c>
      <c r="Y56" s="103">
        <v>2131967050</v>
      </c>
      <c r="Z56" s="103" t="s">
        <v>162</v>
      </c>
      <c r="AA56" s="103" t="s">
        <v>162</v>
      </c>
      <c r="AB56" s="104">
        <v>2131967050</v>
      </c>
    </row>
    <row r="57" spans="1:28" ht="12">
      <c r="A57" s="102" t="s">
        <v>285</v>
      </c>
      <c r="B57" s="103" t="s">
        <v>162</v>
      </c>
      <c r="C57" s="103" t="s">
        <v>162</v>
      </c>
      <c r="D57" s="103" t="s">
        <v>162</v>
      </c>
      <c r="E57" s="103" t="s">
        <v>162</v>
      </c>
      <c r="F57" s="103" t="s">
        <v>162</v>
      </c>
      <c r="G57" s="103" t="s">
        <v>162</v>
      </c>
      <c r="H57" s="103" t="s">
        <v>162</v>
      </c>
      <c r="I57" s="103" t="s">
        <v>162</v>
      </c>
      <c r="J57" s="103" t="s">
        <v>162</v>
      </c>
      <c r="K57" s="103" t="s">
        <v>162</v>
      </c>
      <c r="L57" s="103" t="s">
        <v>162</v>
      </c>
      <c r="M57" s="103" t="s">
        <v>162</v>
      </c>
      <c r="N57" s="103" t="s">
        <v>162</v>
      </c>
      <c r="O57" s="103" t="s">
        <v>162</v>
      </c>
      <c r="P57" s="103" t="s">
        <v>162</v>
      </c>
      <c r="Q57" s="103" t="s">
        <v>162</v>
      </c>
      <c r="R57" s="103" t="s">
        <v>162</v>
      </c>
      <c r="S57" s="103" t="s">
        <v>162</v>
      </c>
      <c r="T57" s="103" t="s">
        <v>162</v>
      </c>
      <c r="U57" s="103" t="s">
        <v>162</v>
      </c>
      <c r="V57" s="103" t="s">
        <v>162</v>
      </c>
      <c r="W57" s="103" t="s">
        <v>162</v>
      </c>
      <c r="X57" s="103" t="s">
        <v>162</v>
      </c>
      <c r="Y57" s="103" t="s">
        <v>162</v>
      </c>
      <c r="Z57" s="103" t="s">
        <v>162</v>
      </c>
      <c r="AA57" s="103" t="s">
        <v>162</v>
      </c>
      <c r="AB57" s="104" t="s">
        <v>162</v>
      </c>
    </row>
    <row r="58" spans="1:28" ht="12">
      <c r="A58" s="102" t="s">
        <v>286</v>
      </c>
      <c r="B58" s="103" t="s">
        <v>162</v>
      </c>
      <c r="C58" s="103" t="s">
        <v>162</v>
      </c>
      <c r="D58" s="103" t="s">
        <v>162</v>
      </c>
      <c r="E58" s="103" t="s">
        <v>162</v>
      </c>
      <c r="F58" s="103" t="s">
        <v>162</v>
      </c>
      <c r="G58" s="103" t="s">
        <v>162</v>
      </c>
      <c r="H58" s="103" t="s">
        <v>162</v>
      </c>
      <c r="I58" s="103" t="s">
        <v>162</v>
      </c>
      <c r="J58" s="103">
        <v>5373381</v>
      </c>
      <c r="K58" s="103" t="s">
        <v>162</v>
      </c>
      <c r="L58" s="103">
        <v>5373381</v>
      </c>
      <c r="M58" s="103" t="s">
        <v>162</v>
      </c>
      <c r="N58" s="103" t="s">
        <v>162</v>
      </c>
      <c r="O58" s="103">
        <v>5373381</v>
      </c>
      <c r="P58" s="103" t="s">
        <v>162</v>
      </c>
      <c r="Q58" s="103" t="s">
        <v>162</v>
      </c>
      <c r="R58" s="103" t="s">
        <v>162</v>
      </c>
      <c r="S58" s="103" t="s">
        <v>162</v>
      </c>
      <c r="T58" s="103" t="s">
        <v>162</v>
      </c>
      <c r="U58" s="103" t="s">
        <v>162</v>
      </c>
      <c r="V58" s="103" t="s">
        <v>162</v>
      </c>
      <c r="W58" s="103" t="s">
        <v>162</v>
      </c>
      <c r="X58" s="103">
        <v>1577539</v>
      </c>
      <c r="Y58" s="103">
        <v>6950920</v>
      </c>
      <c r="Z58" s="103" t="s">
        <v>162</v>
      </c>
      <c r="AA58" s="103" t="s">
        <v>162</v>
      </c>
      <c r="AB58" s="104">
        <v>6950920</v>
      </c>
    </row>
    <row r="59" spans="1:28" ht="12">
      <c r="A59" s="102" t="s">
        <v>287</v>
      </c>
      <c r="B59" s="103" t="s">
        <v>162</v>
      </c>
      <c r="C59" s="103" t="s">
        <v>162</v>
      </c>
      <c r="D59" s="103" t="s">
        <v>162</v>
      </c>
      <c r="E59" s="103" t="s">
        <v>162</v>
      </c>
      <c r="F59" s="103" t="s">
        <v>162</v>
      </c>
      <c r="G59" s="103" t="s">
        <v>162</v>
      </c>
      <c r="H59" s="103" t="s">
        <v>162</v>
      </c>
      <c r="I59" s="103" t="s">
        <v>162</v>
      </c>
      <c r="J59" s="103" t="s">
        <v>162</v>
      </c>
      <c r="K59" s="103" t="s">
        <v>162</v>
      </c>
      <c r="L59" s="103" t="s">
        <v>162</v>
      </c>
      <c r="M59" s="103" t="s">
        <v>162</v>
      </c>
      <c r="N59" s="103" t="s">
        <v>162</v>
      </c>
      <c r="O59" s="103" t="s">
        <v>162</v>
      </c>
      <c r="P59" s="103">
        <v>776943</v>
      </c>
      <c r="Q59" s="103" t="s">
        <v>162</v>
      </c>
      <c r="R59" s="103" t="s">
        <v>162</v>
      </c>
      <c r="S59" s="103" t="s">
        <v>162</v>
      </c>
      <c r="T59" s="103" t="s">
        <v>162</v>
      </c>
      <c r="U59" s="103" t="s">
        <v>162</v>
      </c>
      <c r="V59" s="103">
        <v>109988</v>
      </c>
      <c r="W59" s="103">
        <v>139718</v>
      </c>
      <c r="X59" s="103" t="s">
        <v>162</v>
      </c>
      <c r="Y59" s="103">
        <v>1026649</v>
      </c>
      <c r="Z59" s="103" t="s">
        <v>162</v>
      </c>
      <c r="AA59" s="103" t="s">
        <v>162</v>
      </c>
      <c r="AB59" s="104">
        <v>1026649</v>
      </c>
    </row>
    <row r="60" spans="1:28" ht="12">
      <c r="A60" s="102" t="s">
        <v>288</v>
      </c>
      <c r="B60" s="103">
        <v>-1158973</v>
      </c>
      <c r="C60" s="103">
        <v>-1158973</v>
      </c>
      <c r="D60" s="103" t="s">
        <v>162</v>
      </c>
      <c r="E60" s="103">
        <v>-1158973</v>
      </c>
      <c r="F60" s="103">
        <v>-908277</v>
      </c>
      <c r="G60" s="103">
        <v>-536728</v>
      </c>
      <c r="H60" s="103" t="s">
        <v>162</v>
      </c>
      <c r="I60" s="103">
        <v>-84204</v>
      </c>
      <c r="J60" s="103">
        <v>-125000</v>
      </c>
      <c r="K60" s="103">
        <v>-17000</v>
      </c>
      <c r="L60" s="103">
        <v>-2830182</v>
      </c>
      <c r="M60" s="103" t="s">
        <v>162</v>
      </c>
      <c r="N60" s="103" t="s">
        <v>162</v>
      </c>
      <c r="O60" s="103">
        <v>-2830182</v>
      </c>
      <c r="P60" s="103">
        <v>-22431</v>
      </c>
      <c r="Q60" s="103" t="s">
        <v>162</v>
      </c>
      <c r="R60" s="103" t="s">
        <v>162</v>
      </c>
      <c r="S60" s="103" t="s">
        <v>162</v>
      </c>
      <c r="T60" s="103" t="s">
        <v>162</v>
      </c>
      <c r="U60" s="103" t="s">
        <v>162</v>
      </c>
      <c r="V60" s="103" t="s">
        <v>162</v>
      </c>
      <c r="W60" s="103" t="s">
        <v>162</v>
      </c>
      <c r="X60" s="103" t="s">
        <v>162</v>
      </c>
      <c r="Y60" s="103">
        <v>-2852613</v>
      </c>
      <c r="Z60" s="103" t="s">
        <v>162</v>
      </c>
      <c r="AA60" s="103" t="s">
        <v>162</v>
      </c>
      <c r="AB60" s="104">
        <v>-2852613</v>
      </c>
    </row>
    <row r="61" spans="1:28" ht="12">
      <c r="A61" s="102" t="s">
        <v>289</v>
      </c>
      <c r="B61" s="103" t="s">
        <v>162</v>
      </c>
      <c r="C61" s="103" t="s">
        <v>162</v>
      </c>
      <c r="D61" s="103" t="s">
        <v>162</v>
      </c>
      <c r="E61" s="103" t="s">
        <v>162</v>
      </c>
      <c r="F61" s="103" t="s">
        <v>162</v>
      </c>
      <c r="G61" s="103" t="s">
        <v>162</v>
      </c>
      <c r="H61" s="103" t="s">
        <v>162</v>
      </c>
      <c r="I61" s="103" t="s">
        <v>162</v>
      </c>
      <c r="J61" s="103" t="s">
        <v>162</v>
      </c>
      <c r="K61" s="103" t="s">
        <v>162</v>
      </c>
      <c r="L61" s="103" t="s">
        <v>162</v>
      </c>
      <c r="M61" s="103" t="s">
        <v>162</v>
      </c>
      <c r="N61" s="103" t="s">
        <v>162</v>
      </c>
      <c r="O61" s="103" t="s">
        <v>162</v>
      </c>
      <c r="P61" s="103" t="s">
        <v>162</v>
      </c>
      <c r="Q61" s="103" t="s">
        <v>162</v>
      </c>
      <c r="R61" s="103" t="s">
        <v>162</v>
      </c>
      <c r="S61" s="103" t="s">
        <v>162</v>
      </c>
      <c r="T61" s="103" t="s">
        <v>162</v>
      </c>
      <c r="U61" s="103" t="s">
        <v>162</v>
      </c>
      <c r="V61" s="103" t="s">
        <v>162</v>
      </c>
      <c r="W61" s="103" t="s">
        <v>162</v>
      </c>
      <c r="X61" s="103" t="s">
        <v>162</v>
      </c>
      <c r="Y61" s="103" t="s">
        <v>162</v>
      </c>
      <c r="Z61" s="103" t="s">
        <v>162</v>
      </c>
      <c r="AA61" s="103" t="s">
        <v>162</v>
      </c>
      <c r="AB61" s="104" t="s">
        <v>162</v>
      </c>
    </row>
    <row r="62" spans="1:28" ht="12">
      <c r="A62" s="102" t="s">
        <v>290</v>
      </c>
      <c r="B62" s="103">
        <v>30075399120</v>
      </c>
      <c r="C62" s="103">
        <v>30075399120</v>
      </c>
      <c r="D62" s="103" t="s">
        <v>162</v>
      </c>
      <c r="E62" s="103">
        <v>30075399120</v>
      </c>
      <c r="F62" s="103">
        <v>4309931</v>
      </c>
      <c r="G62" s="103">
        <v>442938605</v>
      </c>
      <c r="H62" s="103">
        <v>2588552</v>
      </c>
      <c r="I62" s="103">
        <v>645983</v>
      </c>
      <c r="J62" s="103">
        <v>5955380065</v>
      </c>
      <c r="K62" s="103">
        <v>18857574516</v>
      </c>
      <c r="L62" s="103">
        <v>55338836772</v>
      </c>
      <c r="M62" s="103" t="s">
        <v>162</v>
      </c>
      <c r="N62" s="103">
        <v>-1881686933</v>
      </c>
      <c r="O62" s="103">
        <v>53457149839</v>
      </c>
      <c r="P62" s="103">
        <v>227202369</v>
      </c>
      <c r="Q62" s="103">
        <v>90630506</v>
      </c>
      <c r="R62" s="103">
        <v>308178473</v>
      </c>
      <c r="S62" s="103">
        <v>98070716</v>
      </c>
      <c r="T62" s="103">
        <v>416166373</v>
      </c>
      <c r="U62" s="103">
        <v>4194153</v>
      </c>
      <c r="V62" s="103">
        <v>32641063</v>
      </c>
      <c r="W62" s="103">
        <v>136008155</v>
      </c>
      <c r="X62" s="103">
        <v>27856776</v>
      </c>
      <c r="Y62" s="103">
        <v>54798098423</v>
      </c>
      <c r="Z62" s="103" t="s">
        <v>162</v>
      </c>
      <c r="AA62" s="103">
        <v>-11000000</v>
      </c>
      <c r="AB62" s="104">
        <v>54787098423</v>
      </c>
    </row>
    <row r="63" spans="1:28" ht="12">
      <c r="A63" s="102" t="s">
        <v>291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4"/>
    </row>
    <row r="64" spans="1:28" ht="12">
      <c r="A64" s="102" t="s">
        <v>292</v>
      </c>
      <c r="B64" s="103">
        <v>7757541736</v>
      </c>
      <c r="C64" s="103">
        <v>7757541736</v>
      </c>
      <c r="D64" s="103" t="s">
        <v>162</v>
      </c>
      <c r="E64" s="103">
        <v>7757541736</v>
      </c>
      <c r="F64" s="103" t="s">
        <v>162</v>
      </c>
      <c r="G64" s="103" t="s">
        <v>162</v>
      </c>
      <c r="H64" s="103" t="s">
        <v>162</v>
      </c>
      <c r="I64" s="103" t="s">
        <v>162</v>
      </c>
      <c r="J64" s="103">
        <v>3390393748</v>
      </c>
      <c r="K64" s="103">
        <v>16705321660</v>
      </c>
      <c r="L64" s="103">
        <v>27853257144</v>
      </c>
      <c r="M64" s="103">
        <v>-10120344744</v>
      </c>
      <c r="N64" s="103" t="s">
        <v>162</v>
      </c>
      <c r="O64" s="103">
        <v>17732912400</v>
      </c>
      <c r="P64" s="103">
        <v>2518734</v>
      </c>
      <c r="Q64" s="103">
        <v>43684300</v>
      </c>
      <c r="R64" s="103">
        <v>74318945</v>
      </c>
      <c r="S64" s="103">
        <v>2580587</v>
      </c>
      <c r="T64" s="103">
        <v>322351057</v>
      </c>
      <c r="U64" s="103">
        <v>573131</v>
      </c>
      <c r="V64" s="103" t="s">
        <v>162</v>
      </c>
      <c r="W64" s="103">
        <v>29339650</v>
      </c>
      <c r="X64" s="103" t="s">
        <v>162</v>
      </c>
      <c r="Y64" s="103">
        <v>18208278804</v>
      </c>
      <c r="Z64" s="103" t="s">
        <v>162</v>
      </c>
      <c r="AA64" s="103" t="s">
        <v>162</v>
      </c>
      <c r="AB64" s="104">
        <v>18208278804</v>
      </c>
    </row>
    <row r="65" spans="1:28" ht="12">
      <c r="A65" s="102" t="s">
        <v>293</v>
      </c>
      <c r="B65" s="103">
        <v>6572381736</v>
      </c>
      <c r="C65" s="103">
        <v>6572381736</v>
      </c>
      <c r="D65" s="103" t="s">
        <v>162</v>
      </c>
      <c r="E65" s="103">
        <v>6572381736</v>
      </c>
      <c r="F65" s="103" t="s">
        <v>162</v>
      </c>
      <c r="G65" s="103" t="s">
        <v>162</v>
      </c>
      <c r="H65" s="103" t="s">
        <v>162</v>
      </c>
      <c r="I65" s="103" t="s">
        <v>162</v>
      </c>
      <c r="J65" s="103">
        <v>1081940664</v>
      </c>
      <c r="K65" s="103">
        <v>7814821633</v>
      </c>
      <c r="L65" s="103">
        <v>15469144033</v>
      </c>
      <c r="M65" s="103" t="s">
        <v>162</v>
      </c>
      <c r="N65" s="103" t="s">
        <v>162</v>
      </c>
      <c r="O65" s="103">
        <v>15469144033</v>
      </c>
      <c r="P65" s="103" t="s">
        <v>162</v>
      </c>
      <c r="Q65" s="103">
        <v>34946810</v>
      </c>
      <c r="R65" s="103">
        <v>54651648</v>
      </c>
      <c r="S65" s="103" t="s">
        <v>162</v>
      </c>
      <c r="T65" s="103">
        <v>95635280</v>
      </c>
      <c r="U65" s="103" t="s">
        <v>162</v>
      </c>
      <c r="V65" s="103" t="s">
        <v>162</v>
      </c>
      <c r="W65" s="103" t="s">
        <v>162</v>
      </c>
      <c r="X65" s="103" t="s">
        <v>162</v>
      </c>
      <c r="Y65" s="103">
        <v>15654377771</v>
      </c>
      <c r="Z65" s="103" t="s">
        <v>162</v>
      </c>
      <c r="AA65" s="103" t="s">
        <v>162</v>
      </c>
      <c r="AB65" s="104">
        <v>15654377771</v>
      </c>
    </row>
    <row r="66" spans="1:28" ht="12">
      <c r="A66" s="102" t="s">
        <v>294</v>
      </c>
      <c r="B66" s="103" t="s">
        <v>162</v>
      </c>
      <c r="C66" s="103" t="s">
        <v>162</v>
      </c>
      <c r="D66" s="103" t="s">
        <v>162</v>
      </c>
      <c r="E66" s="103" t="s">
        <v>162</v>
      </c>
      <c r="F66" s="103" t="s">
        <v>162</v>
      </c>
      <c r="G66" s="103" t="s">
        <v>162</v>
      </c>
      <c r="H66" s="103" t="s">
        <v>162</v>
      </c>
      <c r="I66" s="103" t="s">
        <v>162</v>
      </c>
      <c r="J66" s="103" t="s">
        <v>162</v>
      </c>
      <c r="K66" s="103" t="s">
        <v>162</v>
      </c>
      <c r="L66" s="103" t="s">
        <v>162</v>
      </c>
      <c r="M66" s="103" t="s">
        <v>162</v>
      </c>
      <c r="N66" s="103" t="s">
        <v>162</v>
      </c>
      <c r="O66" s="103" t="s">
        <v>162</v>
      </c>
      <c r="P66" s="103">
        <v>2518734</v>
      </c>
      <c r="Q66" s="103" t="s">
        <v>162</v>
      </c>
      <c r="R66" s="103" t="s">
        <v>162</v>
      </c>
      <c r="S66" s="103" t="s">
        <v>162</v>
      </c>
      <c r="T66" s="103" t="s">
        <v>162</v>
      </c>
      <c r="U66" s="103" t="s">
        <v>162</v>
      </c>
      <c r="V66" s="103" t="s">
        <v>162</v>
      </c>
      <c r="W66" s="103" t="s">
        <v>162</v>
      </c>
      <c r="X66" s="103" t="s">
        <v>162</v>
      </c>
      <c r="Y66" s="103">
        <v>2518734</v>
      </c>
      <c r="Z66" s="103" t="s">
        <v>162</v>
      </c>
      <c r="AA66" s="103" t="s">
        <v>162</v>
      </c>
      <c r="AB66" s="104">
        <v>2518734</v>
      </c>
    </row>
    <row r="67" spans="1:28" ht="12">
      <c r="A67" s="102" t="s">
        <v>295</v>
      </c>
      <c r="B67" s="103">
        <v>1185160000</v>
      </c>
      <c r="C67" s="103">
        <v>1185160000</v>
      </c>
      <c r="D67" s="103" t="s">
        <v>162</v>
      </c>
      <c r="E67" s="103">
        <v>1185160000</v>
      </c>
      <c r="F67" s="103" t="s">
        <v>162</v>
      </c>
      <c r="G67" s="103" t="s">
        <v>162</v>
      </c>
      <c r="H67" s="103" t="s">
        <v>162</v>
      </c>
      <c r="I67" s="103" t="s">
        <v>162</v>
      </c>
      <c r="J67" s="103" t="s">
        <v>162</v>
      </c>
      <c r="K67" s="103" t="s">
        <v>162</v>
      </c>
      <c r="L67" s="103">
        <v>1185160000</v>
      </c>
      <c r="M67" s="103" t="s">
        <v>162</v>
      </c>
      <c r="N67" s="103" t="s">
        <v>162</v>
      </c>
      <c r="O67" s="103">
        <v>1185160000</v>
      </c>
      <c r="P67" s="103" t="s">
        <v>162</v>
      </c>
      <c r="Q67" s="103">
        <v>8737490</v>
      </c>
      <c r="R67" s="103">
        <v>19667297</v>
      </c>
      <c r="S67" s="103">
        <v>2580587</v>
      </c>
      <c r="T67" s="103">
        <v>226550630</v>
      </c>
      <c r="U67" s="103">
        <v>520715</v>
      </c>
      <c r="V67" s="103" t="s">
        <v>162</v>
      </c>
      <c r="W67" s="103">
        <v>29339650</v>
      </c>
      <c r="X67" s="103" t="s">
        <v>162</v>
      </c>
      <c r="Y67" s="103">
        <v>1472556369</v>
      </c>
      <c r="Z67" s="103" t="s">
        <v>162</v>
      </c>
      <c r="AA67" s="103" t="s">
        <v>162</v>
      </c>
      <c r="AB67" s="104">
        <v>1472556369</v>
      </c>
    </row>
    <row r="68" spans="1:28" ht="12">
      <c r="A68" s="102" t="s">
        <v>296</v>
      </c>
      <c r="B68" s="103" t="s">
        <v>162</v>
      </c>
      <c r="C68" s="103" t="s">
        <v>162</v>
      </c>
      <c r="D68" s="103" t="s">
        <v>162</v>
      </c>
      <c r="E68" s="103" t="s">
        <v>162</v>
      </c>
      <c r="F68" s="103" t="s">
        <v>162</v>
      </c>
      <c r="G68" s="103" t="s">
        <v>162</v>
      </c>
      <c r="H68" s="103" t="s">
        <v>162</v>
      </c>
      <c r="I68" s="103" t="s">
        <v>162</v>
      </c>
      <c r="J68" s="103" t="s">
        <v>162</v>
      </c>
      <c r="K68" s="103" t="s">
        <v>162</v>
      </c>
      <c r="L68" s="103" t="s">
        <v>162</v>
      </c>
      <c r="M68" s="103" t="s">
        <v>162</v>
      </c>
      <c r="N68" s="103" t="s">
        <v>162</v>
      </c>
      <c r="O68" s="103" t="s">
        <v>162</v>
      </c>
      <c r="P68" s="103" t="s">
        <v>162</v>
      </c>
      <c r="Q68" s="103" t="s">
        <v>162</v>
      </c>
      <c r="R68" s="103" t="s">
        <v>162</v>
      </c>
      <c r="S68" s="103" t="s">
        <v>162</v>
      </c>
      <c r="T68" s="103" t="s">
        <v>162</v>
      </c>
      <c r="U68" s="103" t="s">
        <v>162</v>
      </c>
      <c r="V68" s="103" t="s">
        <v>162</v>
      </c>
      <c r="W68" s="103" t="s">
        <v>162</v>
      </c>
      <c r="X68" s="103" t="s">
        <v>162</v>
      </c>
      <c r="Y68" s="103" t="s">
        <v>162</v>
      </c>
      <c r="Z68" s="103" t="s">
        <v>162</v>
      </c>
      <c r="AA68" s="103" t="s">
        <v>162</v>
      </c>
      <c r="AB68" s="104" t="s">
        <v>162</v>
      </c>
    </row>
    <row r="69" spans="1:28" ht="12">
      <c r="A69" s="102" t="s">
        <v>287</v>
      </c>
      <c r="B69" s="103" t="s">
        <v>162</v>
      </c>
      <c r="C69" s="103" t="s">
        <v>162</v>
      </c>
      <c r="D69" s="103" t="s">
        <v>162</v>
      </c>
      <c r="E69" s="103" t="s">
        <v>162</v>
      </c>
      <c r="F69" s="103" t="s">
        <v>162</v>
      </c>
      <c r="G69" s="103" t="s">
        <v>162</v>
      </c>
      <c r="H69" s="103" t="s">
        <v>162</v>
      </c>
      <c r="I69" s="103" t="s">
        <v>162</v>
      </c>
      <c r="J69" s="103">
        <v>2308453084</v>
      </c>
      <c r="K69" s="103">
        <v>8890500027</v>
      </c>
      <c r="L69" s="103">
        <v>11198953111</v>
      </c>
      <c r="M69" s="103">
        <v>-10120344744</v>
      </c>
      <c r="N69" s="103" t="s">
        <v>162</v>
      </c>
      <c r="O69" s="103">
        <v>1078608367</v>
      </c>
      <c r="P69" s="103" t="s">
        <v>162</v>
      </c>
      <c r="Q69" s="103" t="s">
        <v>162</v>
      </c>
      <c r="R69" s="103" t="s">
        <v>162</v>
      </c>
      <c r="S69" s="103" t="s">
        <v>162</v>
      </c>
      <c r="T69" s="103">
        <v>165147</v>
      </c>
      <c r="U69" s="103">
        <v>52416</v>
      </c>
      <c r="V69" s="103" t="s">
        <v>162</v>
      </c>
      <c r="W69" s="103" t="s">
        <v>162</v>
      </c>
      <c r="X69" s="103" t="s">
        <v>162</v>
      </c>
      <c r="Y69" s="103">
        <v>1078825930</v>
      </c>
      <c r="Z69" s="103" t="s">
        <v>162</v>
      </c>
      <c r="AA69" s="103" t="s">
        <v>162</v>
      </c>
      <c r="AB69" s="104">
        <v>1078825930</v>
      </c>
    </row>
    <row r="70" spans="1:28" ht="12">
      <c r="A70" s="102" t="s">
        <v>297</v>
      </c>
      <c r="B70" s="103">
        <v>1059087171</v>
      </c>
      <c r="C70" s="103">
        <v>1059087171</v>
      </c>
      <c r="D70" s="103" t="s">
        <v>162</v>
      </c>
      <c r="E70" s="103">
        <v>1059087171</v>
      </c>
      <c r="F70" s="103">
        <v>68023953</v>
      </c>
      <c r="G70" s="103">
        <v>6976472</v>
      </c>
      <c r="H70" s="103" t="s">
        <v>162</v>
      </c>
      <c r="I70" s="103">
        <v>988200</v>
      </c>
      <c r="J70" s="103">
        <v>249657529</v>
      </c>
      <c r="K70" s="103">
        <v>666032178</v>
      </c>
      <c r="L70" s="103">
        <v>2050765503</v>
      </c>
      <c r="M70" s="103" t="s">
        <v>162</v>
      </c>
      <c r="N70" s="103" t="s">
        <v>162</v>
      </c>
      <c r="O70" s="103">
        <v>2050765503</v>
      </c>
      <c r="P70" s="103">
        <v>108330507</v>
      </c>
      <c r="Q70" s="103">
        <v>6718309</v>
      </c>
      <c r="R70" s="103">
        <v>6396959</v>
      </c>
      <c r="S70" s="103">
        <v>246069</v>
      </c>
      <c r="T70" s="103">
        <v>40080999</v>
      </c>
      <c r="U70" s="103">
        <v>97514</v>
      </c>
      <c r="V70" s="103">
        <v>22631236</v>
      </c>
      <c r="W70" s="103">
        <v>18151754</v>
      </c>
      <c r="X70" s="103">
        <v>4500214</v>
      </c>
      <c r="Y70" s="103">
        <v>2257919064</v>
      </c>
      <c r="Z70" s="103" t="s">
        <v>162</v>
      </c>
      <c r="AA70" s="103" t="s">
        <v>162</v>
      </c>
      <c r="AB70" s="104">
        <v>2257919064</v>
      </c>
    </row>
    <row r="71" spans="1:28" ht="12">
      <c r="A71" s="102" t="s">
        <v>298</v>
      </c>
      <c r="B71" s="103">
        <v>836678626</v>
      </c>
      <c r="C71" s="103">
        <v>836678626</v>
      </c>
      <c r="D71" s="103" t="s">
        <v>162</v>
      </c>
      <c r="E71" s="103">
        <v>836678626</v>
      </c>
      <c r="F71" s="103" t="s">
        <v>162</v>
      </c>
      <c r="G71" s="103" t="s">
        <v>162</v>
      </c>
      <c r="H71" s="103" t="s">
        <v>162</v>
      </c>
      <c r="I71" s="103" t="s">
        <v>162</v>
      </c>
      <c r="J71" s="103">
        <v>95762470</v>
      </c>
      <c r="K71" s="103">
        <v>476261556</v>
      </c>
      <c r="L71" s="103">
        <v>1408702652</v>
      </c>
      <c r="M71" s="103" t="s">
        <v>162</v>
      </c>
      <c r="N71" s="103" t="s">
        <v>162</v>
      </c>
      <c r="O71" s="103">
        <v>1408702652</v>
      </c>
      <c r="P71" s="103" t="s">
        <v>162</v>
      </c>
      <c r="Q71" s="103">
        <v>5549820</v>
      </c>
      <c r="R71" s="103">
        <v>3517121</v>
      </c>
      <c r="S71" s="103" t="s">
        <v>162</v>
      </c>
      <c r="T71" s="103">
        <v>23735533</v>
      </c>
      <c r="U71" s="103" t="s">
        <v>162</v>
      </c>
      <c r="V71" s="103" t="s">
        <v>162</v>
      </c>
      <c r="W71" s="103" t="s">
        <v>162</v>
      </c>
      <c r="X71" s="103" t="s">
        <v>162</v>
      </c>
      <c r="Y71" s="103">
        <v>1441505126</v>
      </c>
      <c r="Z71" s="103" t="s">
        <v>162</v>
      </c>
      <c r="AA71" s="103" t="s">
        <v>162</v>
      </c>
      <c r="AB71" s="104">
        <v>1441505126</v>
      </c>
    </row>
    <row r="72" spans="1:28" ht="12">
      <c r="A72" s="102" t="s">
        <v>299</v>
      </c>
      <c r="B72" s="103">
        <v>63549</v>
      </c>
      <c r="C72" s="103">
        <v>63549</v>
      </c>
      <c r="D72" s="103" t="s">
        <v>162</v>
      </c>
      <c r="E72" s="103">
        <v>63549</v>
      </c>
      <c r="F72" s="103">
        <v>487100</v>
      </c>
      <c r="G72" s="103">
        <v>660630</v>
      </c>
      <c r="H72" s="103" t="s">
        <v>162</v>
      </c>
      <c r="I72" s="103">
        <v>988200</v>
      </c>
      <c r="J72" s="103">
        <v>133842123</v>
      </c>
      <c r="K72" s="103">
        <v>187013722</v>
      </c>
      <c r="L72" s="103">
        <v>323055324</v>
      </c>
      <c r="M72" s="103" t="s">
        <v>162</v>
      </c>
      <c r="N72" s="103" t="s">
        <v>162</v>
      </c>
      <c r="O72" s="103">
        <v>323055324</v>
      </c>
      <c r="P72" s="103">
        <v>2747709</v>
      </c>
      <c r="Q72" s="103" t="s">
        <v>162</v>
      </c>
      <c r="R72" s="103" t="s">
        <v>162</v>
      </c>
      <c r="S72" s="103" t="s">
        <v>162</v>
      </c>
      <c r="T72" s="103" t="s">
        <v>162</v>
      </c>
      <c r="U72" s="103" t="s">
        <v>162</v>
      </c>
      <c r="V72" s="103">
        <v>16274383</v>
      </c>
      <c r="W72" s="103">
        <v>17178353</v>
      </c>
      <c r="X72" s="103">
        <v>4500214</v>
      </c>
      <c r="Y72" s="103">
        <v>363755983</v>
      </c>
      <c r="Z72" s="103" t="s">
        <v>162</v>
      </c>
      <c r="AA72" s="103" t="s">
        <v>162</v>
      </c>
      <c r="AB72" s="104">
        <v>363755983</v>
      </c>
    </row>
    <row r="73" spans="1:28" ht="12">
      <c r="A73" s="102" t="s">
        <v>300</v>
      </c>
      <c r="B73" s="103" t="s">
        <v>162</v>
      </c>
      <c r="C73" s="103" t="s">
        <v>162</v>
      </c>
      <c r="D73" s="103" t="s">
        <v>162</v>
      </c>
      <c r="E73" s="103" t="s">
        <v>162</v>
      </c>
      <c r="F73" s="103" t="s">
        <v>162</v>
      </c>
      <c r="G73" s="103" t="s">
        <v>162</v>
      </c>
      <c r="H73" s="103" t="s">
        <v>162</v>
      </c>
      <c r="I73" s="103" t="s">
        <v>162</v>
      </c>
      <c r="J73" s="103" t="s">
        <v>162</v>
      </c>
      <c r="K73" s="103" t="s">
        <v>162</v>
      </c>
      <c r="L73" s="103" t="s">
        <v>162</v>
      </c>
      <c r="M73" s="103" t="s">
        <v>162</v>
      </c>
      <c r="N73" s="103" t="s">
        <v>162</v>
      </c>
      <c r="O73" s="103" t="s">
        <v>162</v>
      </c>
      <c r="P73" s="103" t="s">
        <v>162</v>
      </c>
      <c r="Q73" s="103" t="s">
        <v>162</v>
      </c>
      <c r="R73" s="103" t="s">
        <v>162</v>
      </c>
      <c r="S73" s="103" t="s">
        <v>162</v>
      </c>
      <c r="T73" s="103" t="s">
        <v>162</v>
      </c>
      <c r="U73" s="103" t="s">
        <v>162</v>
      </c>
      <c r="V73" s="103" t="s">
        <v>162</v>
      </c>
      <c r="W73" s="103" t="s">
        <v>162</v>
      </c>
      <c r="X73" s="103" t="s">
        <v>162</v>
      </c>
      <c r="Y73" s="103" t="s">
        <v>162</v>
      </c>
      <c r="Z73" s="103" t="s">
        <v>162</v>
      </c>
      <c r="AA73" s="103" t="s">
        <v>162</v>
      </c>
      <c r="AB73" s="104" t="s">
        <v>162</v>
      </c>
    </row>
    <row r="74" spans="1:28" ht="12">
      <c r="A74" s="102" t="s">
        <v>301</v>
      </c>
      <c r="B74" s="103" t="s">
        <v>162</v>
      </c>
      <c r="C74" s="103" t="s">
        <v>162</v>
      </c>
      <c r="D74" s="103" t="s">
        <v>162</v>
      </c>
      <c r="E74" s="103" t="s">
        <v>162</v>
      </c>
      <c r="F74" s="103" t="s">
        <v>162</v>
      </c>
      <c r="G74" s="103" t="s">
        <v>162</v>
      </c>
      <c r="H74" s="103" t="s">
        <v>162</v>
      </c>
      <c r="I74" s="103" t="s">
        <v>162</v>
      </c>
      <c r="J74" s="103" t="s">
        <v>162</v>
      </c>
      <c r="K74" s="103" t="s">
        <v>162</v>
      </c>
      <c r="L74" s="103" t="s">
        <v>162</v>
      </c>
      <c r="M74" s="103" t="s">
        <v>162</v>
      </c>
      <c r="N74" s="103" t="s">
        <v>162</v>
      </c>
      <c r="O74" s="103" t="s">
        <v>162</v>
      </c>
      <c r="P74" s="103" t="s">
        <v>162</v>
      </c>
      <c r="Q74" s="103" t="s">
        <v>162</v>
      </c>
      <c r="R74" s="103" t="s">
        <v>162</v>
      </c>
      <c r="S74" s="103" t="s">
        <v>162</v>
      </c>
      <c r="T74" s="103" t="s">
        <v>162</v>
      </c>
      <c r="U74" s="103" t="s">
        <v>162</v>
      </c>
      <c r="V74" s="103">
        <v>5854963</v>
      </c>
      <c r="W74" s="103" t="s">
        <v>162</v>
      </c>
      <c r="X74" s="103" t="s">
        <v>162</v>
      </c>
      <c r="Y74" s="103">
        <v>5854963</v>
      </c>
      <c r="Z74" s="103" t="s">
        <v>162</v>
      </c>
      <c r="AA74" s="103" t="s">
        <v>162</v>
      </c>
      <c r="AB74" s="104">
        <v>5854963</v>
      </c>
    </row>
    <row r="75" spans="1:28" ht="12">
      <c r="A75" s="102" t="s">
        <v>302</v>
      </c>
      <c r="B75" s="103" t="s">
        <v>162</v>
      </c>
      <c r="C75" s="103" t="s">
        <v>162</v>
      </c>
      <c r="D75" s="103" t="s">
        <v>162</v>
      </c>
      <c r="E75" s="103" t="s">
        <v>162</v>
      </c>
      <c r="F75" s="103" t="s">
        <v>162</v>
      </c>
      <c r="G75" s="103" t="s">
        <v>162</v>
      </c>
      <c r="H75" s="103" t="s">
        <v>162</v>
      </c>
      <c r="I75" s="103" t="s">
        <v>162</v>
      </c>
      <c r="J75" s="103" t="s">
        <v>162</v>
      </c>
      <c r="K75" s="103" t="s">
        <v>162</v>
      </c>
      <c r="L75" s="103" t="s">
        <v>162</v>
      </c>
      <c r="M75" s="103" t="s">
        <v>162</v>
      </c>
      <c r="N75" s="103" t="s">
        <v>162</v>
      </c>
      <c r="O75" s="103" t="s">
        <v>162</v>
      </c>
      <c r="P75" s="103" t="s">
        <v>162</v>
      </c>
      <c r="Q75" s="103" t="s">
        <v>162</v>
      </c>
      <c r="R75" s="103" t="s">
        <v>162</v>
      </c>
      <c r="S75" s="103" t="s">
        <v>162</v>
      </c>
      <c r="T75" s="103" t="s">
        <v>162</v>
      </c>
      <c r="U75" s="103" t="s">
        <v>162</v>
      </c>
      <c r="V75" s="103" t="s">
        <v>162</v>
      </c>
      <c r="W75" s="103" t="s">
        <v>162</v>
      </c>
      <c r="X75" s="103" t="s">
        <v>162</v>
      </c>
      <c r="Y75" s="103" t="s">
        <v>162</v>
      </c>
      <c r="Z75" s="103" t="s">
        <v>162</v>
      </c>
      <c r="AA75" s="103" t="s">
        <v>162</v>
      </c>
      <c r="AB75" s="104" t="s">
        <v>162</v>
      </c>
    </row>
    <row r="76" spans="1:28" ht="12">
      <c r="A76" s="102" t="s">
        <v>303</v>
      </c>
      <c r="B76" s="103">
        <v>98026633</v>
      </c>
      <c r="C76" s="103">
        <v>98026633</v>
      </c>
      <c r="D76" s="103" t="s">
        <v>162</v>
      </c>
      <c r="E76" s="103">
        <v>98026633</v>
      </c>
      <c r="F76" s="103">
        <v>815878</v>
      </c>
      <c r="G76" s="103">
        <v>6315842</v>
      </c>
      <c r="H76" s="103" t="s">
        <v>162</v>
      </c>
      <c r="I76" s="103" t="s">
        <v>162</v>
      </c>
      <c r="J76" s="103">
        <v>4246000</v>
      </c>
      <c r="K76" s="103">
        <v>2646000</v>
      </c>
      <c r="L76" s="103">
        <v>112050353</v>
      </c>
      <c r="M76" s="103" t="s">
        <v>162</v>
      </c>
      <c r="N76" s="103" t="s">
        <v>162</v>
      </c>
      <c r="O76" s="103">
        <v>112050353</v>
      </c>
      <c r="P76" s="103">
        <v>40113</v>
      </c>
      <c r="Q76" s="103">
        <v>1153584</v>
      </c>
      <c r="R76" s="103">
        <v>2733973</v>
      </c>
      <c r="S76" s="103">
        <v>246069</v>
      </c>
      <c r="T76" s="103">
        <v>15174733</v>
      </c>
      <c r="U76" s="103">
        <v>70077</v>
      </c>
      <c r="V76" s="103" t="s">
        <v>162</v>
      </c>
      <c r="W76" s="103" t="s">
        <v>162</v>
      </c>
      <c r="X76" s="103" t="s">
        <v>162</v>
      </c>
      <c r="Y76" s="103">
        <v>131468902</v>
      </c>
      <c r="Z76" s="103" t="s">
        <v>162</v>
      </c>
      <c r="AA76" s="103" t="s">
        <v>162</v>
      </c>
      <c r="AB76" s="104">
        <v>131468902</v>
      </c>
    </row>
    <row r="77" spans="1:28" ht="12">
      <c r="A77" s="102" t="s">
        <v>304</v>
      </c>
      <c r="B77" s="103">
        <v>124318363</v>
      </c>
      <c r="C77" s="103">
        <v>124318363</v>
      </c>
      <c r="D77" s="103" t="s">
        <v>162</v>
      </c>
      <c r="E77" s="103">
        <v>124318363</v>
      </c>
      <c r="F77" s="103" t="s">
        <v>162</v>
      </c>
      <c r="G77" s="103" t="s">
        <v>162</v>
      </c>
      <c r="H77" s="103" t="s">
        <v>162</v>
      </c>
      <c r="I77" s="103" t="s">
        <v>162</v>
      </c>
      <c r="J77" s="103">
        <v>15806936</v>
      </c>
      <c r="K77" s="103">
        <v>110900</v>
      </c>
      <c r="L77" s="103">
        <v>140236199</v>
      </c>
      <c r="M77" s="103" t="s">
        <v>162</v>
      </c>
      <c r="N77" s="103" t="s">
        <v>162</v>
      </c>
      <c r="O77" s="103">
        <v>140236199</v>
      </c>
      <c r="P77" s="103" t="s">
        <v>162</v>
      </c>
      <c r="Q77" s="103">
        <v>14905</v>
      </c>
      <c r="R77" s="103">
        <v>145865</v>
      </c>
      <c r="S77" s="103" t="s">
        <v>162</v>
      </c>
      <c r="T77" s="103">
        <v>947825</v>
      </c>
      <c r="U77" s="103">
        <v>3245</v>
      </c>
      <c r="V77" s="103">
        <v>501890</v>
      </c>
      <c r="W77" s="103">
        <v>973401</v>
      </c>
      <c r="X77" s="103" t="s">
        <v>162</v>
      </c>
      <c r="Y77" s="103">
        <v>142823330</v>
      </c>
      <c r="Z77" s="103" t="s">
        <v>162</v>
      </c>
      <c r="AA77" s="103" t="s">
        <v>162</v>
      </c>
      <c r="AB77" s="104">
        <v>142823330</v>
      </c>
    </row>
    <row r="78" spans="1:28" ht="12">
      <c r="A78" s="102" t="s">
        <v>287</v>
      </c>
      <c r="B78" s="103" t="s">
        <v>162</v>
      </c>
      <c r="C78" s="103" t="s">
        <v>162</v>
      </c>
      <c r="D78" s="103" t="s">
        <v>162</v>
      </c>
      <c r="E78" s="103" t="s">
        <v>162</v>
      </c>
      <c r="F78" s="103">
        <v>66720975</v>
      </c>
      <c r="G78" s="103" t="s">
        <v>162</v>
      </c>
      <c r="H78" s="103" t="s">
        <v>162</v>
      </c>
      <c r="I78" s="103" t="s">
        <v>162</v>
      </c>
      <c r="J78" s="103" t="s">
        <v>162</v>
      </c>
      <c r="K78" s="103" t="s">
        <v>162</v>
      </c>
      <c r="L78" s="103">
        <v>66720975</v>
      </c>
      <c r="M78" s="103" t="s">
        <v>162</v>
      </c>
      <c r="N78" s="103" t="s">
        <v>162</v>
      </c>
      <c r="O78" s="103">
        <v>66720975</v>
      </c>
      <c r="P78" s="103">
        <v>105542685</v>
      </c>
      <c r="Q78" s="103" t="s">
        <v>162</v>
      </c>
      <c r="R78" s="103" t="s">
        <v>162</v>
      </c>
      <c r="S78" s="103" t="s">
        <v>162</v>
      </c>
      <c r="T78" s="103">
        <v>222908</v>
      </c>
      <c r="U78" s="103">
        <v>24192</v>
      </c>
      <c r="V78" s="103" t="s">
        <v>162</v>
      </c>
      <c r="W78" s="103" t="s">
        <v>162</v>
      </c>
      <c r="X78" s="103" t="s">
        <v>162</v>
      </c>
      <c r="Y78" s="103">
        <v>172510760</v>
      </c>
      <c r="Z78" s="103" t="s">
        <v>162</v>
      </c>
      <c r="AA78" s="103" t="s">
        <v>162</v>
      </c>
      <c r="AB78" s="104">
        <v>172510760</v>
      </c>
    </row>
    <row r="79" spans="1:28" ht="12">
      <c r="A79" s="102" t="s">
        <v>305</v>
      </c>
      <c r="B79" s="103">
        <v>8816628907</v>
      </c>
      <c r="C79" s="103">
        <v>8816628907</v>
      </c>
      <c r="D79" s="103" t="s">
        <v>162</v>
      </c>
      <c r="E79" s="103">
        <v>8816628907</v>
      </c>
      <c r="F79" s="103">
        <v>68023953</v>
      </c>
      <c r="G79" s="103">
        <v>6976472</v>
      </c>
      <c r="H79" s="103" t="s">
        <v>162</v>
      </c>
      <c r="I79" s="103">
        <v>988200</v>
      </c>
      <c r="J79" s="103">
        <v>3640051277</v>
      </c>
      <c r="K79" s="103">
        <v>17371353838</v>
      </c>
      <c r="L79" s="103">
        <v>29904022647</v>
      </c>
      <c r="M79" s="103">
        <v>-10120344744</v>
      </c>
      <c r="N79" s="103" t="s">
        <v>162</v>
      </c>
      <c r="O79" s="103">
        <v>19783677903</v>
      </c>
      <c r="P79" s="103">
        <v>110849241</v>
      </c>
      <c r="Q79" s="103">
        <v>50402609</v>
      </c>
      <c r="R79" s="103">
        <v>80715904</v>
      </c>
      <c r="S79" s="103">
        <v>2826656</v>
      </c>
      <c r="T79" s="103">
        <v>362432056</v>
      </c>
      <c r="U79" s="103">
        <v>670645</v>
      </c>
      <c r="V79" s="103">
        <v>22631236</v>
      </c>
      <c r="W79" s="103">
        <v>47491404</v>
      </c>
      <c r="X79" s="103">
        <v>4500214</v>
      </c>
      <c r="Y79" s="103">
        <v>20466197868</v>
      </c>
      <c r="Z79" s="103" t="s">
        <v>162</v>
      </c>
      <c r="AA79" s="103" t="s">
        <v>162</v>
      </c>
      <c r="AB79" s="104">
        <v>20466197868</v>
      </c>
    </row>
    <row r="80" spans="1:28" ht="12">
      <c r="A80" s="102" t="s">
        <v>306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4"/>
    </row>
    <row r="81" spans="1:28" ht="12">
      <c r="A81" s="102" t="s">
        <v>307</v>
      </c>
      <c r="B81" s="103">
        <v>29183330271</v>
      </c>
      <c r="C81" s="103">
        <v>29183330271</v>
      </c>
      <c r="D81" s="103" t="s">
        <v>162</v>
      </c>
      <c r="E81" s="103">
        <v>29183330271</v>
      </c>
      <c r="F81" s="103">
        <v>47191428</v>
      </c>
      <c r="G81" s="103">
        <v>336534011</v>
      </c>
      <c r="H81" s="103" t="s">
        <v>162</v>
      </c>
      <c r="I81" s="103">
        <v>57237</v>
      </c>
      <c r="J81" s="103">
        <v>5314160955</v>
      </c>
      <c r="K81" s="103">
        <v>18547768866</v>
      </c>
      <c r="L81" s="103">
        <v>53429042768</v>
      </c>
      <c r="M81" s="103" t="s">
        <v>162</v>
      </c>
      <c r="N81" s="103">
        <v>-1881686933</v>
      </c>
      <c r="O81" s="103">
        <v>51547355835</v>
      </c>
      <c r="P81" s="103">
        <v>86443994</v>
      </c>
      <c r="Q81" s="103">
        <v>84035920</v>
      </c>
      <c r="R81" s="103">
        <v>302809515</v>
      </c>
      <c r="S81" s="103">
        <v>97722398</v>
      </c>
      <c r="T81" s="103">
        <v>404773138</v>
      </c>
      <c r="U81" s="103">
        <v>4077149</v>
      </c>
      <c r="V81" s="103">
        <v>10009827</v>
      </c>
      <c r="W81" s="103">
        <v>103535497</v>
      </c>
      <c r="X81" s="103">
        <v>247959</v>
      </c>
      <c r="Y81" s="103">
        <v>52641011232</v>
      </c>
      <c r="Z81" s="103" t="s">
        <v>162</v>
      </c>
      <c r="AA81" s="103">
        <v>-11000000</v>
      </c>
      <c r="AB81" s="104">
        <v>52630011232</v>
      </c>
    </row>
    <row r="82" spans="1:28" ht="12">
      <c r="A82" s="102" t="s">
        <v>308</v>
      </c>
      <c r="B82" s="103">
        <v>-7924560058</v>
      </c>
      <c r="C82" s="103">
        <v>-7924560058</v>
      </c>
      <c r="D82" s="103" t="s">
        <v>162</v>
      </c>
      <c r="E82" s="103">
        <v>-7924560058</v>
      </c>
      <c r="F82" s="103">
        <v>-110905450</v>
      </c>
      <c r="G82" s="103">
        <v>99428122</v>
      </c>
      <c r="H82" s="103">
        <v>2588552</v>
      </c>
      <c r="I82" s="103">
        <v>-399454</v>
      </c>
      <c r="J82" s="103">
        <v>-2998832167</v>
      </c>
      <c r="K82" s="103">
        <v>-17061548188</v>
      </c>
      <c r="L82" s="103">
        <v>-27994228643</v>
      </c>
      <c r="M82" s="103">
        <v>10120344744</v>
      </c>
      <c r="N82" s="103" t="s">
        <v>162</v>
      </c>
      <c r="O82" s="103">
        <v>-17873883899</v>
      </c>
      <c r="P82" s="103">
        <v>29909134</v>
      </c>
      <c r="Q82" s="103">
        <v>-43808023</v>
      </c>
      <c r="R82" s="103">
        <v>-75346946</v>
      </c>
      <c r="S82" s="103">
        <v>-2478338</v>
      </c>
      <c r="T82" s="103">
        <v>-351038821</v>
      </c>
      <c r="U82" s="103">
        <v>-553641</v>
      </c>
      <c r="V82" s="103" t="s">
        <v>162</v>
      </c>
      <c r="W82" s="103">
        <v>-15018746</v>
      </c>
      <c r="X82" s="103">
        <v>23108603</v>
      </c>
      <c r="Y82" s="103">
        <v>-18309110677</v>
      </c>
      <c r="Z82" s="103" t="s">
        <v>162</v>
      </c>
      <c r="AA82" s="103" t="s">
        <v>162</v>
      </c>
      <c r="AB82" s="104">
        <v>-18309110677</v>
      </c>
    </row>
    <row r="83" spans="1:28" ht="12">
      <c r="A83" s="102" t="s">
        <v>309</v>
      </c>
      <c r="B83" s="103" t="s">
        <v>162</v>
      </c>
      <c r="C83" s="103" t="s">
        <v>162</v>
      </c>
      <c r="D83" s="103" t="s">
        <v>162</v>
      </c>
      <c r="E83" s="103" t="s">
        <v>162</v>
      </c>
      <c r="F83" s="103" t="s">
        <v>162</v>
      </c>
      <c r="G83" s="103" t="s">
        <v>162</v>
      </c>
      <c r="H83" s="103" t="s">
        <v>162</v>
      </c>
      <c r="I83" s="103" t="s">
        <v>162</v>
      </c>
      <c r="J83" s="103" t="s">
        <v>162</v>
      </c>
      <c r="K83" s="103" t="s">
        <v>162</v>
      </c>
      <c r="L83" s="103" t="s">
        <v>162</v>
      </c>
      <c r="M83" s="103" t="s">
        <v>162</v>
      </c>
      <c r="N83" s="103" t="s">
        <v>162</v>
      </c>
      <c r="O83" s="103" t="s">
        <v>162</v>
      </c>
      <c r="P83" s="103" t="s">
        <v>162</v>
      </c>
      <c r="Q83" s="103" t="s">
        <v>162</v>
      </c>
      <c r="R83" s="103" t="s">
        <v>162</v>
      </c>
      <c r="S83" s="103" t="s">
        <v>162</v>
      </c>
      <c r="T83" s="103" t="s">
        <v>162</v>
      </c>
      <c r="U83" s="103" t="s">
        <v>162</v>
      </c>
      <c r="V83" s="103" t="s">
        <v>162</v>
      </c>
      <c r="W83" s="103" t="s">
        <v>162</v>
      </c>
      <c r="X83" s="103" t="s">
        <v>162</v>
      </c>
      <c r="Y83" s="103" t="s">
        <v>162</v>
      </c>
      <c r="Z83" s="103" t="s">
        <v>162</v>
      </c>
      <c r="AA83" s="103" t="s">
        <v>162</v>
      </c>
      <c r="AB83" s="104" t="s">
        <v>162</v>
      </c>
    </row>
    <row r="84" spans="1:28" ht="12">
      <c r="A84" s="102" t="s">
        <v>310</v>
      </c>
      <c r="B84" s="103">
        <v>21258770213</v>
      </c>
      <c r="C84" s="103">
        <v>21258770213</v>
      </c>
      <c r="D84" s="103" t="s">
        <v>162</v>
      </c>
      <c r="E84" s="103">
        <v>21258770213</v>
      </c>
      <c r="F84" s="103">
        <v>-63714022</v>
      </c>
      <c r="G84" s="103">
        <v>435962133</v>
      </c>
      <c r="H84" s="103">
        <v>2588552</v>
      </c>
      <c r="I84" s="103">
        <v>-342217</v>
      </c>
      <c r="J84" s="103">
        <v>2315328788</v>
      </c>
      <c r="K84" s="103">
        <v>1486220678</v>
      </c>
      <c r="L84" s="103">
        <v>25434814125</v>
      </c>
      <c r="M84" s="103">
        <v>10120344744</v>
      </c>
      <c r="N84" s="103">
        <v>-1881686933</v>
      </c>
      <c r="O84" s="103">
        <v>33673471936</v>
      </c>
      <c r="P84" s="103">
        <v>116353128</v>
      </c>
      <c r="Q84" s="103">
        <v>40227897</v>
      </c>
      <c r="R84" s="103">
        <v>227462569</v>
      </c>
      <c r="S84" s="103">
        <v>95244060</v>
      </c>
      <c r="T84" s="103">
        <v>53734317</v>
      </c>
      <c r="U84" s="103">
        <v>3523508</v>
      </c>
      <c r="V84" s="103">
        <v>10009827</v>
      </c>
      <c r="W84" s="103">
        <v>88516751</v>
      </c>
      <c r="X84" s="103">
        <v>23356562</v>
      </c>
      <c r="Y84" s="103">
        <v>34331900555</v>
      </c>
      <c r="Z84" s="103" t="s">
        <v>162</v>
      </c>
      <c r="AA84" s="103">
        <v>-11000000</v>
      </c>
      <c r="AB84" s="104">
        <v>34320900555</v>
      </c>
    </row>
    <row r="85" spans="1:28" ht="12.75" thickBot="1">
      <c r="A85" s="105" t="s">
        <v>311</v>
      </c>
      <c r="B85" s="106">
        <v>30075399120</v>
      </c>
      <c r="C85" s="106">
        <v>30075399120</v>
      </c>
      <c r="D85" s="106" t="s">
        <v>162</v>
      </c>
      <c r="E85" s="106">
        <v>30075399120</v>
      </c>
      <c r="F85" s="106">
        <v>4309931</v>
      </c>
      <c r="G85" s="106">
        <v>442938605</v>
      </c>
      <c r="H85" s="106">
        <v>2588552</v>
      </c>
      <c r="I85" s="106">
        <v>645983</v>
      </c>
      <c r="J85" s="106">
        <v>5955380065</v>
      </c>
      <c r="K85" s="106">
        <v>18857574516</v>
      </c>
      <c r="L85" s="106">
        <v>55338836772</v>
      </c>
      <c r="M85" s="106" t="s">
        <v>162</v>
      </c>
      <c r="N85" s="106">
        <v>-1881686933</v>
      </c>
      <c r="O85" s="106">
        <v>53457149839</v>
      </c>
      <c r="P85" s="106">
        <v>227202369</v>
      </c>
      <c r="Q85" s="106">
        <v>90630506</v>
      </c>
      <c r="R85" s="106">
        <v>308178473</v>
      </c>
      <c r="S85" s="106">
        <v>98070716</v>
      </c>
      <c r="T85" s="106">
        <v>416166373</v>
      </c>
      <c r="U85" s="106">
        <v>4194153</v>
      </c>
      <c r="V85" s="106">
        <v>32641063</v>
      </c>
      <c r="W85" s="106">
        <v>136008155</v>
      </c>
      <c r="X85" s="106">
        <v>27856776</v>
      </c>
      <c r="Y85" s="106">
        <v>54798098423</v>
      </c>
      <c r="Z85" s="106" t="s">
        <v>162</v>
      </c>
      <c r="AA85" s="106">
        <v>-11000000</v>
      </c>
      <c r="AB85" s="107">
        <v>54787098423</v>
      </c>
    </row>
  </sheetData>
  <phoneticPr fontId="2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74D1-CA14-4F61-BF98-47C719299710}">
  <sheetPr codeName="Sheet11">
    <pageSetUpPr fitToPage="1"/>
  </sheetPr>
  <dimension ref="A1:J18"/>
  <sheetViews>
    <sheetView view="pageBreakPreview" zoomScale="115" zoomScaleNormal="100" zoomScaleSheetLayoutView="115" workbookViewId="0">
      <selection activeCell="F23" sqref="F22:F23"/>
    </sheetView>
  </sheetViews>
  <sheetFormatPr defaultColWidth="8.875" defaultRowHeight="11.25"/>
  <cols>
    <col min="1" max="1" width="22.875" style="1" customWidth="1"/>
    <col min="2" max="10" width="12.875" style="1" customWidth="1"/>
    <col min="11" max="16384" width="8.875" style="1"/>
  </cols>
  <sheetData>
    <row r="1" spans="1:10" ht="21">
      <c r="A1" s="10" t="s">
        <v>108</v>
      </c>
    </row>
    <row r="2" spans="1:10" ht="13.5">
      <c r="A2" s="76" t="s">
        <v>217</v>
      </c>
    </row>
    <row r="3" spans="1:10" ht="13.5">
      <c r="A3" s="76" t="s">
        <v>314</v>
      </c>
    </row>
    <row r="4" spans="1:10" ht="13.5">
      <c r="I4" s="5" t="str">
        <f>有形固定資産の明細!$H$4</f>
        <v>（単位：円）</v>
      </c>
    </row>
    <row r="5" spans="1:10" ht="37.5" customHeight="1">
      <c r="A5" s="64" t="s">
        <v>88</v>
      </c>
      <c r="B5" s="21" t="s">
        <v>109</v>
      </c>
      <c r="C5" s="19" t="s">
        <v>110</v>
      </c>
      <c r="D5" s="19" t="s">
        <v>111</v>
      </c>
      <c r="E5" s="19" t="s">
        <v>112</v>
      </c>
      <c r="F5" s="19" t="s">
        <v>113</v>
      </c>
      <c r="G5" s="19" t="s">
        <v>114</v>
      </c>
      <c r="H5" s="21" t="s">
        <v>115</v>
      </c>
      <c r="I5" s="20" t="s">
        <v>116</v>
      </c>
    </row>
    <row r="6" spans="1:10" ht="18" customHeight="1">
      <c r="A6" s="65">
        <f>SUM(地方債_利率別[[#This Row],[1.5%以下]:[4.0%超]])</f>
        <v>6929056736</v>
      </c>
      <c r="B6" s="44">
        <v>6671653026</v>
      </c>
      <c r="C6" s="44">
        <v>226645207</v>
      </c>
      <c r="D6" s="44">
        <v>30661484</v>
      </c>
      <c r="E6" s="44">
        <v>97019</v>
      </c>
      <c r="F6" s="44">
        <v>0</v>
      </c>
      <c r="G6" s="44">
        <v>0</v>
      </c>
      <c r="H6" s="44">
        <v>0</v>
      </c>
      <c r="I6" s="45"/>
      <c r="J6" s="42"/>
    </row>
    <row r="7" spans="1:10" ht="18" customHeight="1">
      <c r="A7" s="54"/>
      <c r="B7" s="47"/>
      <c r="C7" s="47"/>
      <c r="D7" s="47"/>
      <c r="E7" s="47"/>
      <c r="F7" s="47"/>
      <c r="G7" s="47"/>
      <c r="H7" s="47"/>
      <c r="I7" s="47"/>
      <c r="J7" s="42"/>
    </row>
    <row r="8" spans="1:10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" ht="21">
      <c r="A9" s="55" t="s">
        <v>117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3.5">
      <c r="A10" s="42"/>
      <c r="B10" s="42"/>
      <c r="C10" s="42"/>
      <c r="D10" s="42"/>
      <c r="E10" s="42"/>
      <c r="F10" s="42"/>
      <c r="G10" s="42"/>
      <c r="H10" s="42"/>
      <c r="I10" s="42"/>
      <c r="J10" s="49" t="str">
        <f>有形固定資産の明細!$H$4</f>
        <v>（単位：円）</v>
      </c>
    </row>
    <row r="11" spans="1:10" ht="22.5">
      <c r="A11" s="66" t="s">
        <v>88</v>
      </c>
      <c r="B11" s="67" t="s">
        <v>118</v>
      </c>
      <c r="C11" s="68" t="s">
        <v>119</v>
      </c>
      <c r="D11" s="68" t="s">
        <v>120</v>
      </c>
      <c r="E11" s="68" t="s">
        <v>121</v>
      </c>
      <c r="F11" s="68" t="s">
        <v>122</v>
      </c>
      <c r="G11" s="68" t="s">
        <v>123</v>
      </c>
      <c r="H11" s="68" t="s">
        <v>124</v>
      </c>
      <c r="I11" s="68" t="s">
        <v>125</v>
      </c>
      <c r="J11" s="69" t="s">
        <v>126</v>
      </c>
    </row>
    <row r="12" spans="1:10" ht="18" customHeight="1">
      <c r="A12" s="65">
        <f>SUM(地方債_返済期間別[[#This Row],[1年以内]:[20年超]])</f>
        <v>6929056736</v>
      </c>
      <c r="B12" s="44">
        <v>829904262</v>
      </c>
      <c r="C12" s="44">
        <v>839588548</v>
      </c>
      <c r="D12" s="44">
        <v>801793037</v>
      </c>
      <c r="E12" s="44">
        <v>750256901</v>
      </c>
      <c r="F12" s="44">
        <v>664698957</v>
      </c>
      <c r="G12" s="44">
        <v>2121973711</v>
      </c>
      <c r="H12" s="44">
        <v>770802827</v>
      </c>
      <c r="I12" s="44">
        <v>150038493</v>
      </c>
      <c r="J12" s="45">
        <v>0</v>
      </c>
    </row>
    <row r="13" spans="1:10" ht="18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8" customHeight="1">
      <c r="A14" s="31"/>
      <c r="B14" s="86"/>
      <c r="C14" s="31"/>
      <c r="D14" s="31"/>
      <c r="E14" s="31"/>
      <c r="F14" s="31"/>
      <c r="G14" s="31"/>
      <c r="H14" s="31"/>
      <c r="I14" s="31"/>
      <c r="J14" s="31"/>
    </row>
    <row r="15" spans="1:10" ht="18" customHeight="1">
      <c r="A15" s="33" t="s">
        <v>127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customHeight="1">
      <c r="A16" s="31"/>
      <c r="B16" s="31"/>
      <c r="C16" s="31"/>
      <c r="D16" s="31"/>
      <c r="E16" s="31"/>
      <c r="F16" s="31"/>
      <c r="G16" s="31"/>
      <c r="H16" s="31"/>
      <c r="I16" s="31"/>
      <c r="J16" s="34" t="str">
        <f>有形固定資産の明細!$H$4</f>
        <v>（単位：円）</v>
      </c>
    </row>
    <row r="17" spans="1:10" ht="37.5" customHeight="1">
      <c r="A17" s="36" t="s">
        <v>128</v>
      </c>
      <c r="B17" s="122" t="s">
        <v>129</v>
      </c>
      <c r="C17" s="122"/>
      <c r="D17" s="122"/>
      <c r="E17" s="122"/>
      <c r="F17" s="122"/>
      <c r="G17" s="122"/>
      <c r="H17" s="122"/>
      <c r="I17" s="122"/>
      <c r="J17" s="122"/>
    </row>
    <row r="18" spans="1:10" ht="18" customHeight="1">
      <c r="A18" s="110" t="s">
        <v>80</v>
      </c>
      <c r="B18" s="123"/>
      <c r="C18" s="123"/>
      <c r="D18" s="123"/>
      <c r="E18" s="123"/>
      <c r="F18" s="123"/>
      <c r="G18" s="123"/>
      <c r="H18" s="123"/>
      <c r="I18" s="123"/>
      <c r="J18" s="123"/>
    </row>
  </sheetData>
  <mergeCells count="2">
    <mergeCell ref="B17:J17"/>
    <mergeCell ref="B18:J18"/>
  </mergeCells>
  <phoneticPr fontId="2"/>
  <conditionalFormatting sqref="A12">
    <cfRule type="expression" dxfId="23" priority="1" stopIfTrue="1">
      <formula>$I$4="（単位：百万円）"</formula>
    </cfRule>
    <cfRule type="expression" dxfId="22" priority="2" stopIfTrue="1">
      <formula>$I$4="（単位：円）"</formula>
    </cfRule>
    <cfRule type="expression" dxfId="21" priority="3" stopIfTrue="1">
      <formula>$I$4="（単位：千円）"</formula>
    </cfRule>
  </conditionalFormatting>
  <conditionalFormatting sqref="A6:I6">
    <cfRule type="expression" dxfId="20" priority="7" stopIfTrue="1">
      <formula>$I$4="（単位：百万円）"</formula>
    </cfRule>
    <cfRule type="expression" dxfId="19" priority="8" stopIfTrue="1">
      <formula>$I$4="（単位：円）"</formula>
    </cfRule>
    <cfRule type="expression" dxfId="18" priority="9" stopIfTrue="1">
      <formula>$I$4="（単位：千円）"</formula>
    </cfRule>
  </conditionalFormatting>
  <conditionalFormatting sqref="B12:J12">
    <cfRule type="expression" dxfId="17" priority="4" stopIfTrue="1">
      <formula>$J$10="（単位：百万円）"</formula>
    </cfRule>
    <cfRule type="expression" dxfId="16" priority="5" stopIfTrue="1">
      <formula>$J$10="（単位：円）"</formula>
    </cfRule>
    <cfRule type="expression" dxfId="15" priority="6" stopIfTrue="1">
      <formula>$J$10="（単位：千円）"</formula>
    </cfRule>
  </conditionalFormatting>
  <dataValidations disablePrompts="1" count="1">
    <dataValidation type="list" allowBlank="1" showInputMessage="1" showErrorMessage="1" sqref="I4 J10 J16" xr:uid="{D0E6EDA3-346E-4916-A9DA-EF019C9D1CB5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2" fitToHeight="0" orientation="landscape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7178-0491-43F1-B4B8-D974C62DC567}">
  <sheetPr codeName="Sheet12">
    <pageSetUpPr fitToPage="1"/>
  </sheetPr>
  <dimension ref="A1:F10"/>
  <sheetViews>
    <sheetView view="pageBreakPreview" zoomScale="115" zoomScaleNormal="100" zoomScaleSheetLayoutView="115" workbookViewId="0">
      <selection activeCell="D17" sqref="D17"/>
    </sheetView>
  </sheetViews>
  <sheetFormatPr defaultColWidth="8.875" defaultRowHeight="11.25" outlineLevelCol="1"/>
  <cols>
    <col min="1" max="1" width="18.875" style="1" customWidth="1"/>
    <col min="2" max="2" width="22.25" style="1" customWidth="1" outlineLevel="1"/>
    <col min="3" max="6" width="20.875" style="1" customWidth="1"/>
    <col min="7" max="16384" width="8.875" style="1"/>
  </cols>
  <sheetData>
    <row r="1" spans="1:6" ht="21">
      <c r="A1" s="10" t="s">
        <v>130</v>
      </c>
    </row>
    <row r="2" spans="1:6" ht="13.5">
      <c r="A2" s="76" t="s">
        <v>217</v>
      </c>
    </row>
    <row r="3" spans="1:6" ht="13.5">
      <c r="A3" s="76" t="s">
        <v>314</v>
      </c>
    </row>
    <row r="4" spans="1:6" ht="13.5">
      <c r="F4" s="5" t="str">
        <f>有形固定資産の明細!$H$4</f>
        <v>（単位：円）</v>
      </c>
    </row>
    <row r="5" spans="1:6" ht="22.5" customHeight="1">
      <c r="A5" s="119" t="s">
        <v>11</v>
      </c>
      <c r="B5" s="119" t="s">
        <v>131</v>
      </c>
      <c r="C5" s="119" t="s">
        <v>132</v>
      </c>
      <c r="D5" s="119" t="s">
        <v>133</v>
      </c>
      <c r="E5" s="119"/>
      <c r="F5" s="119" t="s">
        <v>134</v>
      </c>
    </row>
    <row r="6" spans="1:6" ht="22.5" customHeight="1">
      <c r="A6" s="119"/>
      <c r="B6" s="119"/>
      <c r="C6" s="119"/>
      <c r="D6" s="7" t="s">
        <v>135</v>
      </c>
      <c r="E6" s="7" t="s">
        <v>67</v>
      </c>
      <c r="F6" s="119"/>
    </row>
    <row r="7" spans="1:6" ht="18" customHeight="1">
      <c r="A7" s="17" t="s">
        <v>198</v>
      </c>
      <c r="B7" s="41">
        <v>1185160000</v>
      </c>
      <c r="C7" s="40">
        <v>0</v>
      </c>
      <c r="D7" s="40">
        <v>156404000</v>
      </c>
      <c r="E7" s="40">
        <v>0</v>
      </c>
      <c r="F7" s="41">
        <v>1028756000</v>
      </c>
    </row>
    <row r="8" spans="1:6" ht="18" customHeight="1">
      <c r="A8" s="17" t="s">
        <v>199</v>
      </c>
      <c r="B8" s="41">
        <v>98026633</v>
      </c>
      <c r="C8" s="40">
        <v>103778109</v>
      </c>
      <c r="D8" s="40">
        <v>98026633</v>
      </c>
      <c r="E8" s="40">
        <v>0</v>
      </c>
      <c r="F8" s="41">
        <v>103778109</v>
      </c>
    </row>
    <row r="9" spans="1:6" ht="18" customHeight="1">
      <c r="A9" s="17"/>
      <c r="B9" s="44"/>
      <c r="C9" s="44"/>
      <c r="D9" s="44"/>
      <c r="E9" s="44"/>
      <c r="F9" s="45"/>
    </row>
    <row r="10" spans="1:6" ht="18" customHeight="1">
      <c r="A10" s="11" t="s">
        <v>3</v>
      </c>
      <c r="B10" s="44">
        <f>SUBTOTAL(109,引当金[前年度末残高])</f>
        <v>1283186633</v>
      </c>
      <c r="C10" s="44">
        <f>SUBTOTAL(109,引当金[本年度増加額])</f>
        <v>103778109</v>
      </c>
      <c r="D10" s="44">
        <f>SUBTOTAL(109,引当金[目的使用])</f>
        <v>254430633</v>
      </c>
      <c r="E10" s="44">
        <f>SUBTOTAL(109,引当金[その他])</f>
        <v>0</v>
      </c>
      <c r="F10" s="45">
        <f>SUBTOTAL(109,引当金[本年度末残高])</f>
        <v>1132534109</v>
      </c>
    </row>
  </sheetData>
  <mergeCells count="5">
    <mergeCell ref="A5:A6"/>
    <mergeCell ref="B5:B6"/>
    <mergeCell ref="C5:C6"/>
    <mergeCell ref="F5:F6"/>
    <mergeCell ref="D5:E5"/>
  </mergeCells>
  <phoneticPr fontId="2"/>
  <conditionalFormatting sqref="B7:F10">
    <cfRule type="expression" dxfId="14" priority="1" stopIfTrue="1">
      <formula>$F$4="（単位：百万円）"</formula>
    </cfRule>
    <cfRule type="expression" dxfId="13" priority="2" stopIfTrue="1">
      <formula>$F$4="（単位：円）"</formula>
    </cfRule>
    <cfRule type="expression" dxfId="12" priority="3" stopIfTrue="1">
      <formula>$F$4="（単位：千円）"</formula>
    </cfRule>
  </conditionalFormatting>
  <dataValidations count="2">
    <dataValidation type="list" allowBlank="1" showInputMessage="1" showErrorMessage="1" sqref="F4" xr:uid="{A454794C-7F78-4DD3-9845-BA09F170A4C8}">
      <formula1>"（単位：円）,（単位：千円）,（単位：百万円）"</formula1>
    </dataValidation>
    <dataValidation type="list" allowBlank="1" showInputMessage="1" sqref="A7:A9" xr:uid="{2332C687-13DE-4BF8-B1FC-C524254A3BC2}">
      <formula1>"退職手当引当金,賞与等引当金,損失補償等引当金,徴収不能引当金(固定),徴収不能引当金(流動),投資損失引当金"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6EE-35C9-4D11-83AE-7B2F12BC6373}">
  <sheetPr codeName="Sheet13">
    <pageSetUpPr fitToPage="1"/>
  </sheetPr>
  <dimension ref="A1:E30"/>
  <sheetViews>
    <sheetView view="pageBreakPreview" zoomScale="130" zoomScaleNormal="100" zoomScaleSheetLayoutView="130" workbookViewId="0">
      <selection activeCell="C1" sqref="C1"/>
    </sheetView>
  </sheetViews>
  <sheetFormatPr defaultColWidth="8.875" defaultRowHeight="11.25"/>
  <cols>
    <col min="1" max="1" width="25.875" style="1" customWidth="1"/>
    <col min="2" max="2" width="40.5" style="1" customWidth="1"/>
    <col min="3" max="3" width="27.25" style="1" bestFit="1" customWidth="1"/>
    <col min="4" max="4" width="20.5" style="86" bestFit="1" customWidth="1"/>
    <col min="5" max="5" width="45.25" style="1" customWidth="1"/>
    <col min="6" max="16384" width="8.875" style="1"/>
  </cols>
  <sheetData>
    <row r="1" spans="1:5" ht="21">
      <c r="A1" s="10" t="s">
        <v>136</v>
      </c>
    </row>
    <row r="2" spans="1:5" ht="13.5">
      <c r="A2" s="76" t="s">
        <v>217</v>
      </c>
    </row>
    <row r="3" spans="1:5" ht="13.5">
      <c r="A3" s="76" t="s">
        <v>314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11</v>
      </c>
      <c r="B5" s="35" t="s">
        <v>137</v>
      </c>
      <c r="C5" s="35" t="s">
        <v>138</v>
      </c>
      <c r="D5" s="90" t="s">
        <v>139</v>
      </c>
      <c r="E5" s="111" t="s">
        <v>140</v>
      </c>
    </row>
    <row r="6" spans="1:5" ht="18" customHeight="1">
      <c r="A6" s="127" t="s">
        <v>141</v>
      </c>
      <c r="B6" s="38" t="s">
        <v>325</v>
      </c>
      <c r="C6" s="38" t="s">
        <v>349</v>
      </c>
      <c r="D6" s="91">
        <v>18760000</v>
      </c>
      <c r="E6" s="112" t="s">
        <v>326</v>
      </c>
    </row>
    <row r="7" spans="1:5" ht="18" customHeight="1">
      <c r="A7" s="128"/>
      <c r="B7" s="38" t="s">
        <v>322</v>
      </c>
      <c r="C7" s="38" t="s">
        <v>350</v>
      </c>
      <c r="D7" s="91">
        <v>4705000</v>
      </c>
      <c r="E7" s="112" t="s">
        <v>317</v>
      </c>
    </row>
    <row r="8" spans="1:5" ht="18" customHeight="1">
      <c r="A8" s="128"/>
      <c r="B8" s="38" t="s">
        <v>351</v>
      </c>
      <c r="C8" s="38" t="s">
        <v>352</v>
      </c>
      <c r="D8" s="91">
        <v>4034000</v>
      </c>
      <c r="E8" s="112" t="s">
        <v>353</v>
      </c>
    </row>
    <row r="9" spans="1:5" ht="18" customHeight="1">
      <c r="A9" s="128"/>
      <c r="B9" s="38" t="s">
        <v>318</v>
      </c>
      <c r="C9" s="38" t="s">
        <v>319</v>
      </c>
      <c r="D9" s="91">
        <v>3816000</v>
      </c>
      <c r="E9" s="112"/>
    </row>
    <row r="10" spans="1:5" ht="18" customHeight="1">
      <c r="A10" s="128"/>
      <c r="B10" s="38" t="s">
        <v>321</v>
      </c>
      <c r="C10" s="38" t="s">
        <v>319</v>
      </c>
      <c r="D10" s="91">
        <v>1976000</v>
      </c>
      <c r="E10" s="112"/>
    </row>
    <row r="11" spans="1:5" ht="18" customHeight="1">
      <c r="A11" s="128"/>
      <c r="B11" s="38" t="s">
        <v>330</v>
      </c>
      <c r="C11" s="38" t="s">
        <v>354</v>
      </c>
      <c r="D11" s="91">
        <v>1598428</v>
      </c>
      <c r="E11" s="112" t="s">
        <v>355</v>
      </c>
    </row>
    <row r="12" spans="1:5" ht="18" customHeight="1">
      <c r="A12" s="128"/>
      <c r="B12" s="38" t="s">
        <v>329</v>
      </c>
      <c r="C12" s="38" t="s">
        <v>350</v>
      </c>
      <c r="D12" s="91">
        <v>654862</v>
      </c>
      <c r="E12" s="112" t="s">
        <v>317</v>
      </c>
    </row>
    <row r="13" spans="1:5" ht="18" customHeight="1">
      <c r="A13" s="128"/>
      <c r="B13" s="38" t="s">
        <v>323</v>
      </c>
      <c r="C13" s="38" t="s">
        <v>350</v>
      </c>
      <c r="D13" s="91">
        <v>414773</v>
      </c>
      <c r="E13" s="112" t="s">
        <v>355</v>
      </c>
    </row>
    <row r="14" spans="1:5" ht="18" customHeight="1">
      <c r="A14" s="128"/>
      <c r="B14" s="38" t="s">
        <v>324</v>
      </c>
      <c r="C14" s="38" t="s">
        <v>350</v>
      </c>
      <c r="D14" s="91">
        <v>374000</v>
      </c>
      <c r="E14" s="112" t="s">
        <v>355</v>
      </c>
    </row>
    <row r="15" spans="1:5" ht="18" customHeight="1">
      <c r="A15" s="128"/>
      <c r="B15" s="38" t="s">
        <v>328</v>
      </c>
      <c r="C15" s="38" t="s">
        <v>350</v>
      </c>
      <c r="D15" s="91">
        <v>301450</v>
      </c>
      <c r="E15" s="112" t="s">
        <v>326</v>
      </c>
    </row>
    <row r="16" spans="1:5" ht="18" customHeight="1">
      <c r="A16" s="128"/>
      <c r="B16" s="38" t="s">
        <v>320</v>
      </c>
      <c r="C16" s="38" t="s">
        <v>319</v>
      </c>
      <c r="D16" s="91">
        <v>284000</v>
      </c>
      <c r="E16" s="112"/>
    </row>
    <row r="17" spans="1:5" ht="18" customHeight="1">
      <c r="A17" s="128"/>
      <c r="B17" s="38" t="s">
        <v>327</v>
      </c>
      <c r="C17" s="38" t="s">
        <v>350</v>
      </c>
      <c r="D17" s="91">
        <v>176000</v>
      </c>
      <c r="E17" s="112" t="s">
        <v>326</v>
      </c>
    </row>
    <row r="18" spans="1:5" ht="18" customHeight="1">
      <c r="A18" s="128"/>
      <c r="B18" s="38" t="s">
        <v>320</v>
      </c>
      <c r="C18" s="38" t="s">
        <v>319</v>
      </c>
      <c r="D18" s="91">
        <v>129000</v>
      </c>
      <c r="E18" s="112"/>
    </row>
    <row r="19" spans="1:5" ht="18" customHeight="1">
      <c r="A19" s="128"/>
      <c r="B19" s="38" t="s">
        <v>356</v>
      </c>
      <c r="C19" s="38" t="s">
        <v>357</v>
      </c>
      <c r="D19" s="91">
        <v>113000</v>
      </c>
      <c r="E19" s="112" t="s">
        <v>331</v>
      </c>
    </row>
    <row r="20" spans="1:5" ht="18" customHeight="1">
      <c r="A20" s="129"/>
      <c r="B20" s="30" t="s">
        <v>143</v>
      </c>
      <c r="C20" s="37"/>
      <c r="D20" s="91">
        <f>SUM(D6:D19)</f>
        <v>37336513</v>
      </c>
      <c r="E20" s="113"/>
    </row>
    <row r="21" spans="1:5" ht="18" customHeight="1">
      <c r="A21" s="124" t="s">
        <v>144</v>
      </c>
      <c r="B21" s="38" t="s">
        <v>332</v>
      </c>
      <c r="C21" s="38" t="s">
        <v>333</v>
      </c>
      <c r="D21" s="91">
        <v>519441000</v>
      </c>
      <c r="E21" s="112"/>
    </row>
    <row r="22" spans="1:5" ht="18" customHeight="1">
      <c r="A22" s="125"/>
      <c r="B22" s="38" t="s">
        <v>334</v>
      </c>
      <c r="C22" s="38" t="s">
        <v>335</v>
      </c>
      <c r="D22" s="91">
        <v>354404300</v>
      </c>
      <c r="E22" s="112" t="s">
        <v>336</v>
      </c>
    </row>
    <row r="23" spans="1:5" ht="18" customHeight="1">
      <c r="A23" s="125"/>
      <c r="B23" s="38" t="s">
        <v>337</v>
      </c>
      <c r="C23" s="38" t="s">
        <v>338</v>
      </c>
      <c r="D23" s="91">
        <v>309125000</v>
      </c>
      <c r="E23" s="112" t="s">
        <v>339</v>
      </c>
    </row>
    <row r="24" spans="1:5" ht="18" customHeight="1">
      <c r="A24" s="125"/>
      <c r="B24" s="38" t="s">
        <v>340</v>
      </c>
      <c r="C24" s="38" t="s">
        <v>341</v>
      </c>
      <c r="D24" s="91">
        <v>168552500</v>
      </c>
      <c r="E24" s="112"/>
    </row>
    <row r="25" spans="1:5" ht="18" customHeight="1">
      <c r="A25" s="125"/>
      <c r="B25" s="38" t="s">
        <v>342</v>
      </c>
      <c r="C25" s="38" t="s">
        <v>343</v>
      </c>
      <c r="D25" s="91">
        <v>162359390</v>
      </c>
      <c r="E25" s="112" t="s">
        <v>344</v>
      </c>
    </row>
    <row r="26" spans="1:5" ht="18" customHeight="1">
      <c r="A26" s="125"/>
      <c r="B26" s="38" t="s">
        <v>345</v>
      </c>
      <c r="C26" s="38" t="s">
        <v>346</v>
      </c>
      <c r="D26" s="91">
        <v>69753615</v>
      </c>
      <c r="E26" s="112"/>
    </row>
    <row r="27" spans="1:5" ht="18" customHeight="1">
      <c r="A27" s="125"/>
      <c r="B27" s="38" t="s">
        <v>347</v>
      </c>
      <c r="C27" s="38" t="s">
        <v>348</v>
      </c>
      <c r="D27" s="91">
        <v>32406000</v>
      </c>
      <c r="E27" s="112" t="s">
        <v>339</v>
      </c>
    </row>
    <row r="28" spans="1:5" ht="18" customHeight="1">
      <c r="A28" s="125"/>
      <c r="B28" s="38" t="s">
        <v>142</v>
      </c>
      <c r="C28" s="38"/>
      <c r="D28" s="91">
        <f>補助金合計-D20-SUM(D21:D27)</f>
        <v>337510648</v>
      </c>
      <c r="E28" s="112"/>
    </row>
    <row r="29" spans="1:5" ht="18" customHeight="1">
      <c r="A29" s="126"/>
      <c r="B29" s="30" t="s">
        <v>143</v>
      </c>
      <c r="C29" s="37"/>
      <c r="D29" s="87">
        <f>補助金合計-D20</f>
        <v>1953552453</v>
      </c>
      <c r="E29" s="113"/>
    </row>
    <row r="30" spans="1:5" ht="18" customHeight="1">
      <c r="A30" s="11" t="s">
        <v>3</v>
      </c>
      <c r="B30" s="37"/>
      <c r="C30" s="37"/>
      <c r="D30" s="87">
        <v>1990888966</v>
      </c>
      <c r="E30" s="113"/>
    </row>
  </sheetData>
  <mergeCells count="2">
    <mergeCell ref="A21:A29"/>
    <mergeCell ref="A6:A20"/>
  </mergeCells>
  <phoneticPr fontId="2"/>
  <conditionalFormatting sqref="D6:E30">
    <cfRule type="expression" dxfId="11" priority="1" stopIfTrue="1">
      <formula>$E$4="（単位：百万円）"</formula>
    </cfRule>
    <cfRule type="expression" dxfId="10" priority="2" stopIfTrue="1">
      <formula>$E$4="（単位：円）"</formula>
    </cfRule>
    <cfRule type="expression" dxfId="9" priority="3" stopIfTrue="1">
      <formula>$E$4="（単位：千円）"</formula>
    </cfRule>
  </conditionalFormatting>
  <dataValidations count="1">
    <dataValidation type="list" allowBlank="1" showInputMessage="1" showErrorMessage="1" sqref="E4" xr:uid="{B45AB17A-79FE-4D36-965A-EEA6CF4452E1}">
      <formula1>"（単位：円）,（単位：千円）,（単位：百万円）"</formula1>
    </dataValidation>
  </dataValidations>
  <pageMargins left="1" right="1" top="1" bottom="1" header="0.5" footer="0.5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ACBF-0CCA-4170-B189-C266703A5B65}">
  <sheetPr codeName="Sheet14">
    <pageSetUpPr fitToPage="1"/>
  </sheetPr>
  <dimension ref="A1:E31"/>
  <sheetViews>
    <sheetView view="pageBreakPreview" zoomScaleNormal="100" zoomScaleSheetLayoutView="100" workbookViewId="0">
      <selection activeCell="K11" sqref="K11"/>
    </sheetView>
  </sheetViews>
  <sheetFormatPr defaultColWidth="8.875" defaultRowHeight="11.25"/>
  <cols>
    <col min="1" max="1" width="28.875" style="1" customWidth="1"/>
    <col min="2" max="2" width="11.25" style="1" customWidth="1"/>
    <col min="3" max="3" width="24.875" style="1" customWidth="1"/>
    <col min="4" max="4" width="18.5" style="1" customWidth="1"/>
    <col min="5" max="5" width="24.875" style="1" customWidth="1"/>
    <col min="6" max="6" width="8.875" style="1"/>
    <col min="7" max="7" width="10.5" style="1" bestFit="1" customWidth="1"/>
    <col min="8" max="9" width="8.875" style="1"/>
    <col min="10" max="10" width="29.375" style="1" bestFit="1" customWidth="1"/>
    <col min="11" max="16384" width="8.875" style="1"/>
  </cols>
  <sheetData>
    <row r="1" spans="1:5" ht="21">
      <c r="A1" s="10" t="s">
        <v>145</v>
      </c>
    </row>
    <row r="2" spans="1:5" ht="13.5">
      <c r="A2" s="76" t="s">
        <v>217</v>
      </c>
    </row>
    <row r="3" spans="1:5" ht="13.5">
      <c r="A3" s="76" t="s">
        <v>314</v>
      </c>
    </row>
    <row r="4" spans="1:5" ht="13.5">
      <c r="E4" s="5" t="str">
        <f>有形固定資産の明細!$H$4</f>
        <v>（単位：円）</v>
      </c>
    </row>
    <row r="5" spans="1:5" ht="22.5" customHeight="1">
      <c r="A5" s="7" t="s">
        <v>146</v>
      </c>
      <c r="B5" s="7" t="s">
        <v>11</v>
      </c>
      <c r="C5" s="119" t="s">
        <v>147</v>
      </c>
      <c r="D5" s="119"/>
      <c r="E5" s="7" t="s">
        <v>139</v>
      </c>
    </row>
    <row r="6" spans="1:5" ht="18" customHeight="1">
      <c r="A6" s="131" t="s">
        <v>9</v>
      </c>
      <c r="B6" s="132" t="s">
        <v>148</v>
      </c>
      <c r="C6" s="132" t="s">
        <v>200</v>
      </c>
      <c r="D6" s="132"/>
      <c r="E6" s="40">
        <v>3126402426</v>
      </c>
    </row>
    <row r="7" spans="1:5" ht="18" customHeight="1">
      <c r="A7" s="131"/>
      <c r="B7" s="132"/>
      <c r="C7" s="132" t="s">
        <v>201</v>
      </c>
      <c r="D7" s="132"/>
      <c r="E7" s="40">
        <v>60695000</v>
      </c>
    </row>
    <row r="8" spans="1:5" ht="18" customHeight="1">
      <c r="A8" s="131"/>
      <c r="B8" s="132"/>
      <c r="C8" s="132" t="s">
        <v>202</v>
      </c>
      <c r="D8" s="132"/>
      <c r="E8" s="40">
        <v>1660000</v>
      </c>
    </row>
    <row r="9" spans="1:5" ht="18" customHeight="1">
      <c r="A9" s="131"/>
      <c r="B9" s="132"/>
      <c r="C9" s="132" t="s">
        <v>203</v>
      </c>
      <c r="D9" s="132"/>
      <c r="E9" s="40">
        <v>46768000</v>
      </c>
    </row>
    <row r="10" spans="1:5" ht="18" customHeight="1">
      <c r="A10" s="131"/>
      <c r="B10" s="132"/>
      <c r="C10" s="132" t="s">
        <v>204</v>
      </c>
      <c r="D10" s="132"/>
      <c r="E10" s="40">
        <v>51345000</v>
      </c>
    </row>
    <row r="11" spans="1:5" ht="18" customHeight="1">
      <c r="A11" s="131"/>
      <c r="B11" s="132"/>
      <c r="C11" s="132" t="s">
        <v>205</v>
      </c>
      <c r="D11" s="132"/>
      <c r="E11" s="40">
        <v>21599000</v>
      </c>
    </row>
    <row r="12" spans="1:5" ht="18" customHeight="1">
      <c r="A12" s="131"/>
      <c r="B12" s="132"/>
      <c r="C12" s="132" t="s">
        <v>206</v>
      </c>
      <c r="D12" s="132"/>
      <c r="E12" s="40">
        <v>554876000</v>
      </c>
    </row>
    <row r="13" spans="1:5" ht="18" customHeight="1">
      <c r="A13" s="131"/>
      <c r="B13" s="132"/>
      <c r="C13" s="132" t="s">
        <v>207</v>
      </c>
      <c r="D13" s="132"/>
      <c r="E13" s="40">
        <v>21558358</v>
      </c>
    </row>
    <row r="14" spans="1:5" ht="18" customHeight="1">
      <c r="A14" s="131"/>
      <c r="B14" s="132"/>
      <c r="C14" s="132" t="s">
        <v>208</v>
      </c>
      <c r="D14" s="132"/>
      <c r="E14" s="40">
        <v>10189000</v>
      </c>
    </row>
    <row r="15" spans="1:5" ht="18" customHeight="1">
      <c r="A15" s="131"/>
      <c r="B15" s="132"/>
      <c r="C15" s="132" t="s">
        <v>209</v>
      </c>
      <c r="D15" s="132"/>
      <c r="E15" s="40">
        <v>39215000</v>
      </c>
    </row>
    <row r="16" spans="1:5" ht="18" customHeight="1">
      <c r="A16" s="131"/>
      <c r="B16" s="132"/>
      <c r="C16" s="132" t="s">
        <v>210</v>
      </c>
      <c r="D16" s="132"/>
      <c r="E16" s="40">
        <v>3268255000</v>
      </c>
    </row>
    <row r="17" spans="1:5" ht="18" customHeight="1">
      <c r="A17" s="131"/>
      <c r="B17" s="132"/>
      <c r="C17" s="132" t="s">
        <v>211</v>
      </c>
      <c r="D17" s="132"/>
      <c r="E17" s="40">
        <v>2399000</v>
      </c>
    </row>
    <row r="18" spans="1:5" ht="18" customHeight="1">
      <c r="A18" s="131"/>
      <c r="B18" s="132"/>
      <c r="C18" s="132" t="s">
        <v>212</v>
      </c>
      <c r="D18" s="132"/>
      <c r="E18" s="40">
        <f>83614702-35678600</f>
        <v>47936102</v>
      </c>
    </row>
    <row r="19" spans="1:5" ht="18" customHeight="1">
      <c r="A19" s="131"/>
      <c r="B19" s="132"/>
      <c r="C19" s="132" t="s">
        <v>213</v>
      </c>
      <c r="D19" s="132"/>
      <c r="E19" s="40">
        <v>18973487</v>
      </c>
    </row>
    <row r="20" spans="1:5" ht="18" customHeight="1">
      <c r="A20" s="131"/>
      <c r="B20" s="132"/>
      <c r="C20" s="131" t="s">
        <v>81</v>
      </c>
      <c r="D20" s="131"/>
      <c r="E20" s="40">
        <f>SUM(E6:E19)</f>
        <v>7271871373</v>
      </c>
    </row>
    <row r="21" spans="1:5" ht="18" customHeight="1">
      <c r="A21" s="131"/>
      <c r="B21" s="132" t="s">
        <v>149</v>
      </c>
      <c r="C21" s="133" t="s">
        <v>150</v>
      </c>
      <c r="D21" s="57" t="s">
        <v>151</v>
      </c>
      <c r="E21" s="40">
        <v>170585002</v>
      </c>
    </row>
    <row r="22" spans="1:5" ht="18" customHeight="1">
      <c r="A22" s="131"/>
      <c r="B22" s="132"/>
      <c r="C22" s="132"/>
      <c r="D22" s="57" t="s">
        <v>152</v>
      </c>
      <c r="E22" s="40">
        <v>886828</v>
      </c>
    </row>
    <row r="23" spans="1:5" ht="18" customHeight="1">
      <c r="A23" s="131"/>
      <c r="B23" s="132"/>
      <c r="C23" s="132"/>
      <c r="D23" s="57" t="s">
        <v>142</v>
      </c>
      <c r="E23" s="40">
        <v>0</v>
      </c>
    </row>
    <row r="24" spans="1:5" ht="18" customHeight="1">
      <c r="A24" s="131"/>
      <c r="B24" s="132"/>
      <c r="C24" s="132"/>
      <c r="D24" s="114" t="s">
        <v>143</v>
      </c>
      <c r="E24" s="40">
        <f>E21+E22</f>
        <v>171471830</v>
      </c>
    </row>
    <row r="25" spans="1:5" ht="18" customHeight="1">
      <c r="A25" s="131"/>
      <c r="B25" s="132"/>
      <c r="C25" s="133" t="s">
        <v>153</v>
      </c>
      <c r="D25" s="57" t="s">
        <v>151</v>
      </c>
      <c r="E25" s="40">
        <v>1881147560</v>
      </c>
    </row>
    <row r="26" spans="1:5" ht="18" customHeight="1">
      <c r="A26" s="131"/>
      <c r="B26" s="132"/>
      <c r="C26" s="132"/>
      <c r="D26" s="57" t="s">
        <v>152</v>
      </c>
      <c r="E26" s="40">
        <v>733415006</v>
      </c>
    </row>
    <row r="27" spans="1:5" ht="18" customHeight="1">
      <c r="A27" s="131"/>
      <c r="B27" s="132"/>
      <c r="C27" s="132"/>
      <c r="D27" s="57" t="s">
        <v>142</v>
      </c>
      <c r="E27" s="40">
        <v>0</v>
      </c>
    </row>
    <row r="28" spans="1:5" ht="18" customHeight="1">
      <c r="A28" s="131"/>
      <c r="B28" s="132"/>
      <c r="C28" s="132"/>
      <c r="D28" s="114" t="s">
        <v>143</v>
      </c>
      <c r="E28" s="40">
        <f>E25+E26</f>
        <v>2614562566</v>
      </c>
    </row>
    <row r="29" spans="1:5" ht="18" customHeight="1">
      <c r="A29" s="132"/>
      <c r="B29" s="132"/>
      <c r="C29" s="131" t="s">
        <v>81</v>
      </c>
      <c r="D29" s="131"/>
      <c r="E29" s="40">
        <f>E24+E28</f>
        <v>2786034396</v>
      </c>
    </row>
    <row r="30" spans="1:5" ht="18" customHeight="1">
      <c r="A30" s="132"/>
      <c r="B30" s="131" t="s">
        <v>3</v>
      </c>
      <c r="C30" s="131"/>
      <c r="D30" s="131"/>
      <c r="E30" s="40">
        <f>国県等補助金合計</f>
        <v>2786034396</v>
      </c>
    </row>
    <row r="31" spans="1:5" ht="18" customHeight="1">
      <c r="A31" s="130" t="s">
        <v>154</v>
      </c>
      <c r="B31" s="130"/>
      <c r="C31" s="130"/>
      <c r="D31" s="130"/>
      <c r="E31" s="58">
        <f>E20+E30</f>
        <v>10057905769</v>
      </c>
    </row>
  </sheetData>
  <mergeCells count="24">
    <mergeCell ref="C5:D5"/>
    <mergeCell ref="C29:D29"/>
    <mergeCell ref="B30:D30"/>
    <mergeCell ref="C10:D10"/>
    <mergeCell ref="C11:D11"/>
    <mergeCell ref="C19:D19"/>
    <mergeCell ref="C12:D12"/>
    <mergeCell ref="C13:D13"/>
    <mergeCell ref="C14:D14"/>
    <mergeCell ref="C15:D15"/>
    <mergeCell ref="C18:D18"/>
    <mergeCell ref="A31:D31"/>
    <mergeCell ref="A6:A30"/>
    <mergeCell ref="B6:B20"/>
    <mergeCell ref="C6:D6"/>
    <mergeCell ref="C20:D20"/>
    <mergeCell ref="B21:B29"/>
    <mergeCell ref="C21:C24"/>
    <mergeCell ref="C25:C28"/>
    <mergeCell ref="C7:D7"/>
    <mergeCell ref="C8:D8"/>
    <mergeCell ref="C9:D9"/>
    <mergeCell ref="C16:D16"/>
    <mergeCell ref="C17:D17"/>
  </mergeCells>
  <phoneticPr fontId="2"/>
  <conditionalFormatting sqref="E6:E31">
    <cfRule type="expression" dxfId="8" priority="1" stopIfTrue="1">
      <formula>$E$4="（単位：百万円）"</formula>
    </cfRule>
    <cfRule type="expression" dxfId="7" priority="2" stopIfTrue="1">
      <formula>$E$4="（単位：円）"</formula>
    </cfRule>
    <cfRule type="expression" dxfId="6" priority="3" stopIfTrue="1">
      <formula>$E$4="（単位：千円）"</formula>
    </cfRule>
  </conditionalFormatting>
  <dataValidations count="2">
    <dataValidation type="list" allowBlank="1" showInputMessage="1" showErrorMessage="1" sqref="E4" xr:uid="{BEE975D9-6E1E-4BCC-B71C-909A017C7A9C}">
      <formula1>"（単位：円）,（単位：千円）,（単位：百万円）"</formula1>
    </dataValidation>
    <dataValidation type="list" allowBlank="1" showInputMessage="1" showErrorMessage="1" sqref="A6:A30" xr:uid="{2B9C1126-9876-4770-89EA-A559AC034CAD}">
      <formula1>会計PD</formula1>
    </dataValidation>
  </dataValidations>
  <pageMargins left="0.39370078740157483" right="0.39370078740157483" top="0.39370078740157483" bottom="0.39370078740157483" header="0.19685039370078741" footer="0.19685039370078741"/>
  <pageSetup paperSize="9" scale="9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AA0A-C462-4734-B898-18AAF67EF461}">
  <sheetPr codeName="Sheet15">
    <pageSetUpPr fitToPage="1"/>
  </sheetPr>
  <dimension ref="A1:F11"/>
  <sheetViews>
    <sheetView view="pageBreakPreview" zoomScale="115" zoomScaleNormal="100" zoomScaleSheetLayoutView="115" workbookViewId="0">
      <selection activeCell="C7" sqref="C7"/>
    </sheetView>
  </sheetViews>
  <sheetFormatPr defaultColWidth="8.875" defaultRowHeight="20.25" customHeight="1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>
      <c r="A1" s="118" t="s">
        <v>155</v>
      </c>
      <c r="B1" s="134"/>
      <c r="C1" s="134"/>
      <c r="D1" s="134"/>
      <c r="E1" s="134"/>
      <c r="F1" s="134"/>
    </row>
    <row r="2" spans="1:6" ht="20.25" customHeight="1">
      <c r="A2" s="76" t="s">
        <v>217</v>
      </c>
      <c r="B2" s="25"/>
      <c r="C2" s="25"/>
      <c r="D2" s="25"/>
      <c r="E2" s="25"/>
      <c r="F2" s="24" t="s">
        <v>314</v>
      </c>
    </row>
    <row r="3" spans="1:6" ht="20.25" customHeight="1">
      <c r="A3" s="6" t="s">
        <v>10</v>
      </c>
      <c r="B3" s="25"/>
      <c r="C3" s="25"/>
      <c r="D3" s="25"/>
      <c r="E3" s="25"/>
      <c r="F3" s="24" t="str">
        <f>有形固定資産の明細!$H$4</f>
        <v>（単位：円）</v>
      </c>
    </row>
    <row r="4" spans="1:6" ht="20.25" customHeight="1">
      <c r="A4" s="135" t="s">
        <v>11</v>
      </c>
      <c r="B4" s="138" t="s">
        <v>156</v>
      </c>
      <c r="C4" s="141" t="s">
        <v>157</v>
      </c>
      <c r="D4" s="142"/>
      <c r="E4" s="142"/>
      <c r="F4" s="143"/>
    </row>
    <row r="5" spans="1:6" ht="20.25" customHeight="1">
      <c r="A5" s="136"/>
      <c r="B5" s="139"/>
      <c r="C5" s="144" t="s">
        <v>149</v>
      </c>
      <c r="D5" s="144" t="s">
        <v>6</v>
      </c>
      <c r="E5" s="144" t="s">
        <v>158</v>
      </c>
      <c r="F5" s="144" t="s">
        <v>67</v>
      </c>
    </row>
    <row r="6" spans="1:6" ht="20.25" customHeight="1">
      <c r="A6" s="137"/>
      <c r="B6" s="140"/>
      <c r="C6" s="145"/>
      <c r="D6" s="145"/>
      <c r="E6" s="145"/>
      <c r="F6" s="145"/>
    </row>
    <row r="7" spans="1:6" ht="19.5" customHeight="1">
      <c r="A7" s="70" t="s">
        <v>7</v>
      </c>
      <c r="B7" s="115">
        <v>9902015389</v>
      </c>
      <c r="C7" s="115">
        <f>C11-C8</f>
        <v>2614562566</v>
      </c>
      <c r="D7" s="115">
        <f>D11-D8</f>
        <v>234542202.89917523</v>
      </c>
      <c r="E7" s="115">
        <f>財源情報の明細[[#This Row],[金額]]-財源情報の明細[[#This Row],[国県等補助金]]-財源情報の明細[[#This Row],[地方債等]]-財源情報の明細[[#This Row],[その他]]</f>
        <v>6213062849.1008244</v>
      </c>
      <c r="F7" s="116">
        <v>839847771</v>
      </c>
    </row>
    <row r="8" spans="1:6" ht="20.25" customHeight="1">
      <c r="A8" s="70" t="s">
        <v>159</v>
      </c>
      <c r="B8" s="115">
        <v>440357345</v>
      </c>
      <c r="C8" s="115">
        <v>171471830</v>
      </c>
      <c r="D8" s="115">
        <v>122757797.10082479</v>
      </c>
      <c r="E8" s="115">
        <f>財源情報の明細[[#This Row],[金額]]-財源情報の明細[[#This Row],[国県等補助金]]-財源情報の明細[[#This Row],[地方債等]]</f>
        <v>146127717.89917523</v>
      </c>
      <c r="F8" s="116" t="s">
        <v>162</v>
      </c>
    </row>
    <row r="9" spans="1:6" ht="20.25" customHeight="1">
      <c r="A9" s="70" t="s">
        <v>160</v>
      </c>
      <c r="B9" s="115">
        <v>354320402</v>
      </c>
      <c r="C9" s="115">
        <v>0</v>
      </c>
      <c r="D9" s="115">
        <v>0</v>
      </c>
      <c r="E9" s="115">
        <v>354320402</v>
      </c>
      <c r="F9" s="116" t="s">
        <v>162</v>
      </c>
    </row>
    <row r="10" spans="1:6" ht="20.25" customHeight="1">
      <c r="A10" s="70" t="s">
        <v>67</v>
      </c>
      <c r="B10" s="115">
        <v>0</v>
      </c>
      <c r="C10" s="115" t="s">
        <v>162</v>
      </c>
      <c r="D10" s="115" t="s">
        <v>162</v>
      </c>
      <c r="E10" s="115" t="s">
        <v>162</v>
      </c>
      <c r="F10" s="116" t="s">
        <v>162</v>
      </c>
    </row>
    <row r="11" spans="1:6" ht="20.25" customHeight="1">
      <c r="A11" s="71" t="s">
        <v>3</v>
      </c>
      <c r="B11" s="117">
        <f>SUM(B7:B10)</f>
        <v>10696693136</v>
      </c>
      <c r="C11" s="117">
        <v>2786034396</v>
      </c>
      <c r="D11" s="117">
        <v>357300000</v>
      </c>
      <c r="E11" s="117">
        <f>SUM(E7:E10)</f>
        <v>6713510969</v>
      </c>
      <c r="F11" s="117">
        <f>SUM(F7:F10)</f>
        <v>839847771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conditionalFormatting sqref="B7:F11">
    <cfRule type="expression" dxfId="5" priority="1" stopIfTrue="1">
      <formula>$F$3="（単位：百万円）"</formula>
    </cfRule>
    <cfRule type="expression" dxfId="4" priority="2" stopIfTrue="1">
      <formula>$F$3="（単位：円）"</formula>
    </cfRule>
    <cfRule type="expression" dxfId="3" priority="3" stopIfTrue="1">
      <formula>$F$3="（単位：千円）"</formula>
    </cfRule>
  </conditionalFormatting>
  <dataValidations count="1">
    <dataValidation type="list" allowBlank="1" showInputMessage="1" showErrorMessage="1" sqref="F3" xr:uid="{2E13C452-A2A4-479B-B9E9-E7D9A31A7E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A907-465E-4A24-8A21-9EAAE069145F}">
  <sheetPr codeName="Sheet16">
    <pageSetUpPr fitToPage="1"/>
  </sheetPr>
  <dimension ref="A1:B8"/>
  <sheetViews>
    <sheetView view="pageBreakPreview" zoomScale="130" zoomScaleNormal="100" zoomScaleSheetLayoutView="130" workbookViewId="0">
      <selection activeCell="A20" sqref="A20"/>
    </sheetView>
  </sheetViews>
  <sheetFormatPr defaultColWidth="8.875" defaultRowHeight="11.25"/>
  <cols>
    <col min="1" max="1" width="35" style="1" bestFit="1" customWidth="1"/>
    <col min="2" max="2" width="40.875" style="1" customWidth="1"/>
    <col min="3" max="16384" width="8.875" style="1"/>
  </cols>
  <sheetData>
    <row r="1" spans="1:2" ht="21">
      <c r="A1" s="10" t="s">
        <v>161</v>
      </c>
    </row>
    <row r="2" spans="1:2" ht="13.5">
      <c r="A2" s="76" t="s">
        <v>217</v>
      </c>
    </row>
    <row r="3" spans="1:2" ht="13.5">
      <c r="A3" s="76" t="s">
        <v>314</v>
      </c>
    </row>
    <row r="4" spans="1:2" ht="13.5">
      <c r="B4" s="5" t="str">
        <f>有形固定資産の明細!$H$4</f>
        <v>（単位：円）</v>
      </c>
    </row>
    <row r="5" spans="1:2" ht="22.5" customHeight="1">
      <c r="A5" s="18" t="s">
        <v>63</v>
      </c>
      <c r="B5" s="23" t="s">
        <v>134</v>
      </c>
    </row>
    <row r="6" spans="1:2" ht="18" customHeight="1">
      <c r="A6" s="17" t="s">
        <v>214</v>
      </c>
      <c r="B6" s="27">
        <v>328000</v>
      </c>
    </row>
    <row r="7" spans="1:2" ht="18" customHeight="1">
      <c r="A7" s="17" t="s">
        <v>215</v>
      </c>
      <c r="B7" s="28">
        <v>510170008</v>
      </c>
    </row>
    <row r="8" spans="1:2" ht="18" customHeight="1">
      <c r="A8" s="11" t="s">
        <v>3</v>
      </c>
      <c r="B8" s="28">
        <f>SUBTOTAL(109,資金の明細[本年度末残高])</f>
        <v>510498008</v>
      </c>
    </row>
  </sheetData>
  <phoneticPr fontId="2"/>
  <conditionalFormatting sqref="B6:B8">
    <cfRule type="expression" dxfId="2" priority="1" stopIfTrue="1">
      <formula>$B$4="（単位：百万円）"</formula>
    </cfRule>
    <cfRule type="expression" dxfId="1" priority="2" stopIfTrue="1">
      <formula>$B$4="（単位：円）"</formula>
    </cfRule>
    <cfRule type="expression" dxfId="0" priority="3" stopIfTrue="1">
      <formula>$B$4="（単位：千円）"</formula>
    </cfRule>
  </conditionalFormatting>
  <dataValidations count="2">
    <dataValidation type="list" allowBlank="1" showInputMessage="1" showErrorMessage="1" sqref="B4" xr:uid="{D4FCB751-3EAA-44C2-8F67-F6BEA20A1DD4}">
      <formula1>"（単位：円）,（単位：千円）,（単位：百万円）"</formula1>
    </dataValidation>
    <dataValidation type="list" allowBlank="1" showInputMessage="1" showErrorMessage="1" sqref="A6:A7" xr:uid="{65165969-85B5-4311-B634-614BB7B77ACA}">
      <formula1>"現金,要求払い預金,短期投資"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C3B1-678E-4686-8885-01359C8383CE}">
  <sheetPr codeName="Sheet3">
    <pageSetUpPr fitToPage="1"/>
  </sheetPr>
  <dimension ref="A1:H23"/>
  <sheetViews>
    <sheetView tabSelected="1" view="pageBreakPreview" zoomScale="115" zoomScaleNormal="100" zoomScaleSheetLayoutView="115" workbookViewId="0">
      <selection activeCell="H23" sqref="H23"/>
    </sheetView>
  </sheetViews>
  <sheetFormatPr defaultColWidth="8.875" defaultRowHeight="11.25"/>
  <cols>
    <col min="1" max="1" width="30.875" style="1" customWidth="1"/>
    <col min="2" max="5" width="15.875" style="1" customWidth="1"/>
    <col min="6" max="6" width="20.625" style="1" customWidth="1"/>
    <col min="7" max="8" width="15.875" style="1" customWidth="1"/>
    <col min="9" max="16384" width="8.875" style="1"/>
  </cols>
  <sheetData>
    <row r="1" spans="1:8" ht="21">
      <c r="A1" s="118" t="s">
        <v>0</v>
      </c>
      <c r="B1" s="118"/>
      <c r="C1" s="118"/>
      <c r="D1" s="118"/>
      <c r="E1" s="118"/>
      <c r="F1" s="118"/>
      <c r="G1" s="118"/>
      <c r="H1" s="118"/>
    </row>
    <row r="2" spans="1:8" ht="13.5">
      <c r="A2" s="6" t="s">
        <v>217</v>
      </c>
      <c r="B2" s="6"/>
      <c r="C2" s="6"/>
      <c r="D2" s="6"/>
      <c r="E2" s="6"/>
      <c r="F2" s="6"/>
      <c r="G2" s="6"/>
      <c r="H2" s="5" t="s">
        <v>312</v>
      </c>
    </row>
    <row r="3" spans="1:8" ht="13.5">
      <c r="A3" s="6" t="s">
        <v>10</v>
      </c>
      <c r="B3" s="6"/>
      <c r="C3" s="6"/>
      <c r="D3" s="6"/>
      <c r="E3" s="6"/>
      <c r="F3" s="6"/>
      <c r="G3" s="6"/>
      <c r="H3" s="6"/>
    </row>
    <row r="4" spans="1:8" ht="13.5">
      <c r="A4" s="6"/>
      <c r="B4" s="6"/>
      <c r="C4" s="6"/>
      <c r="D4" s="6"/>
      <c r="E4" s="6"/>
      <c r="F4" s="6"/>
      <c r="G4" s="6"/>
      <c r="H4" s="5" t="s">
        <v>313</v>
      </c>
    </row>
    <row r="5" spans="1:8" ht="33.75">
      <c r="A5" s="4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</row>
    <row r="6" spans="1:8">
      <c r="A6" s="2" t="s">
        <v>1</v>
      </c>
      <c r="B6" s="77">
        <v>34518764784</v>
      </c>
      <c r="C6" s="77">
        <v>290881854</v>
      </c>
      <c r="D6" s="77" t="s">
        <v>162</v>
      </c>
      <c r="E6" s="77">
        <v>34809646638</v>
      </c>
      <c r="F6" s="77">
        <v>16692952420</v>
      </c>
      <c r="G6" s="77">
        <v>468245589</v>
      </c>
      <c r="H6" s="77">
        <v>18116694218</v>
      </c>
    </row>
    <row r="7" spans="1:8">
      <c r="A7" s="2" t="s">
        <v>19</v>
      </c>
      <c r="B7" s="77">
        <v>11266970727</v>
      </c>
      <c r="C7" s="77">
        <v>9527237</v>
      </c>
      <c r="D7" s="77" t="s">
        <v>162</v>
      </c>
      <c r="E7" s="77">
        <v>11276497964</v>
      </c>
      <c r="F7" s="77" t="s">
        <v>162</v>
      </c>
      <c r="G7" s="77" t="s">
        <v>162</v>
      </c>
      <c r="H7" s="77">
        <v>11276497964</v>
      </c>
    </row>
    <row r="8" spans="1:8">
      <c r="A8" s="2" t="s">
        <v>20</v>
      </c>
      <c r="B8" s="77" t="s">
        <v>162</v>
      </c>
      <c r="C8" s="77" t="s">
        <v>162</v>
      </c>
      <c r="D8" s="77" t="s">
        <v>162</v>
      </c>
      <c r="E8" s="77" t="s">
        <v>162</v>
      </c>
      <c r="F8" s="77" t="s">
        <v>162</v>
      </c>
      <c r="G8" s="77" t="s">
        <v>162</v>
      </c>
      <c r="H8" s="77" t="s">
        <v>162</v>
      </c>
    </row>
    <row r="9" spans="1:8">
      <c r="A9" s="2" t="s">
        <v>21</v>
      </c>
      <c r="B9" s="77">
        <v>22987098048</v>
      </c>
      <c r="C9" s="77">
        <v>259233717</v>
      </c>
      <c r="D9" s="77" t="s">
        <v>162</v>
      </c>
      <c r="E9" s="77">
        <v>23246331765</v>
      </c>
      <c r="F9" s="77">
        <v>16595626068</v>
      </c>
      <c r="G9" s="77">
        <v>451801242</v>
      </c>
      <c r="H9" s="77">
        <v>6650705697</v>
      </c>
    </row>
    <row r="10" spans="1:8">
      <c r="A10" s="2" t="s">
        <v>22</v>
      </c>
      <c r="B10" s="77">
        <v>255412009</v>
      </c>
      <c r="C10" s="77">
        <v>22120900</v>
      </c>
      <c r="D10" s="77" t="s">
        <v>162</v>
      </c>
      <c r="E10" s="77">
        <v>277532909</v>
      </c>
      <c r="F10" s="77">
        <v>97326352</v>
      </c>
      <c r="G10" s="77">
        <v>16444347</v>
      </c>
      <c r="H10" s="77">
        <v>180206557</v>
      </c>
    </row>
    <row r="11" spans="1:8">
      <c r="A11" s="2" t="s">
        <v>23</v>
      </c>
      <c r="B11" s="77" t="s">
        <v>162</v>
      </c>
      <c r="C11" s="77" t="s">
        <v>162</v>
      </c>
      <c r="D11" s="77" t="s">
        <v>162</v>
      </c>
      <c r="E11" s="77" t="s">
        <v>162</v>
      </c>
      <c r="F11" s="77" t="s">
        <v>162</v>
      </c>
      <c r="G11" s="77" t="s">
        <v>162</v>
      </c>
      <c r="H11" s="77" t="s">
        <v>162</v>
      </c>
    </row>
    <row r="12" spans="1:8">
      <c r="A12" s="2" t="s">
        <v>24</v>
      </c>
      <c r="B12" s="77" t="s">
        <v>162</v>
      </c>
      <c r="C12" s="77" t="s">
        <v>162</v>
      </c>
      <c r="D12" s="77" t="s">
        <v>162</v>
      </c>
      <c r="E12" s="77" t="s">
        <v>162</v>
      </c>
      <c r="F12" s="77" t="s">
        <v>162</v>
      </c>
      <c r="G12" s="77" t="s">
        <v>162</v>
      </c>
      <c r="H12" s="77" t="s">
        <v>162</v>
      </c>
    </row>
    <row r="13" spans="1:8">
      <c r="A13" s="2" t="s">
        <v>25</v>
      </c>
      <c r="B13" s="77" t="s">
        <v>162</v>
      </c>
      <c r="C13" s="77" t="s">
        <v>162</v>
      </c>
      <c r="D13" s="77" t="s">
        <v>162</v>
      </c>
      <c r="E13" s="77" t="s">
        <v>162</v>
      </c>
      <c r="F13" s="77" t="s">
        <v>162</v>
      </c>
      <c r="G13" s="77" t="s">
        <v>162</v>
      </c>
      <c r="H13" s="77" t="s">
        <v>162</v>
      </c>
    </row>
    <row r="14" spans="1:8">
      <c r="A14" s="2" t="s">
        <v>26</v>
      </c>
      <c r="B14" s="77" t="s">
        <v>162</v>
      </c>
      <c r="C14" s="77" t="s">
        <v>162</v>
      </c>
      <c r="D14" s="77" t="s">
        <v>162</v>
      </c>
      <c r="E14" s="77" t="s">
        <v>162</v>
      </c>
      <c r="F14" s="77" t="s">
        <v>162</v>
      </c>
      <c r="G14" s="77" t="s">
        <v>162</v>
      </c>
      <c r="H14" s="77" t="s">
        <v>162</v>
      </c>
    </row>
    <row r="15" spans="1:8">
      <c r="A15" s="2" t="s">
        <v>27</v>
      </c>
      <c r="B15" s="77">
        <v>9284000</v>
      </c>
      <c r="C15" s="77" t="s">
        <v>162</v>
      </c>
      <c r="D15" s="77" t="s">
        <v>162</v>
      </c>
      <c r="E15" s="77">
        <v>9284000</v>
      </c>
      <c r="F15" s="77" t="s">
        <v>162</v>
      </c>
      <c r="G15" s="77" t="s">
        <v>162</v>
      </c>
      <c r="H15" s="77">
        <v>9284000</v>
      </c>
    </row>
    <row r="16" spans="1:8">
      <c r="A16" s="2" t="s">
        <v>2</v>
      </c>
      <c r="B16" s="77">
        <v>13248790516</v>
      </c>
      <c r="C16" s="77">
        <v>156382947</v>
      </c>
      <c r="D16" s="77">
        <v>8710200</v>
      </c>
      <c r="E16" s="77">
        <v>13396463263</v>
      </c>
      <c r="F16" s="77">
        <v>8374983889</v>
      </c>
      <c r="G16" s="77">
        <v>245584264</v>
      </c>
      <c r="H16" s="77">
        <v>5021479374</v>
      </c>
    </row>
    <row r="17" spans="1:8">
      <c r="A17" s="2" t="s">
        <v>19</v>
      </c>
      <c r="B17" s="77">
        <v>1591724099</v>
      </c>
      <c r="C17" s="77">
        <v>61413342</v>
      </c>
      <c r="D17" s="77" t="s">
        <v>162</v>
      </c>
      <c r="E17" s="77">
        <v>1653137441</v>
      </c>
      <c r="F17" s="77" t="s">
        <v>162</v>
      </c>
      <c r="G17" s="77" t="s">
        <v>162</v>
      </c>
      <c r="H17" s="77">
        <v>1653137441</v>
      </c>
    </row>
    <row r="18" spans="1:8">
      <c r="A18" s="2" t="s">
        <v>21</v>
      </c>
      <c r="B18" s="77">
        <v>53073411</v>
      </c>
      <c r="C18" s="77" t="s">
        <v>162</v>
      </c>
      <c r="D18" s="77" t="s">
        <v>162</v>
      </c>
      <c r="E18" s="77">
        <v>53073411</v>
      </c>
      <c r="F18" s="77">
        <v>53073408</v>
      </c>
      <c r="G18" s="77" t="s">
        <v>162</v>
      </c>
      <c r="H18" s="77">
        <v>3</v>
      </c>
    </row>
    <row r="19" spans="1:8">
      <c r="A19" s="2" t="s">
        <v>22</v>
      </c>
      <c r="B19" s="77">
        <v>11530255603</v>
      </c>
      <c r="C19" s="77">
        <v>92364915</v>
      </c>
      <c r="D19" s="77" t="s">
        <v>162</v>
      </c>
      <c r="E19" s="77">
        <v>11622620518</v>
      </c>
      <c r="F19" s="77">
        <v>8321910481</v>
      </c>
      <c r="G19" s="77">
        <v>245584264</v>
      </c>
      <c r="H19" s="77">
        <v>3300710037</v>
      </c>
    </row>
    <row r="20" spans="1:8">
      <c r="A20" s="2" t="s">
        <v>26</v>
      </c>
      <c r="B20" s="77" t="s">
        <v>162</v>
      </c>
      <c r="C20" s="77" t="s">
        <v>162</v>
      </c>
      <c r="D20" s="77" t="s">
        <v>162</v>
      </c>
      <c r="E20" s="77" t="s">
        <v>162</v>
      </c>
      <c r="F20" s="77" t="s">
        <v>162</v>
      </c>
      <c r="G20" s="77" t="s">
        <v>162</v>
      </c>
      <c r="H20" s="77" t="s">
        <v>162</v>
      </c>
    </row>
    <row r="21" spans="1:8">
      <c r="A21" s="2" t="s">
        <v>27</v>
      </c>
      <c r="B21" s="77">
        <v>73737403</v>
      </c>
      <c r="C21" s="77">
        <v>2604690</v>
      </c>
      <c r="D21" s="77">
        <v>8710200</v>
      </c>
      <c r="E21" s="77">
        <v>67631893</v>
      </c>
      <c r="F21" s="77" t="s">
        <v>162</v>
      </c>
      <c r="G21" s="77" t="s">
        <v>162</v>
      </c>
      <c r="H21" s="77">
        <v>67631893</v>
      </c>
    </row>
    <row r="22" spans="1:8">
      <c r="A22" s="2" t="s">
        <v>28</v>
      </c>
      <c r="B22" s="77">
        <v>593554100</v>
      </c>
      <c r="C22" s="77">
        <v>13843082</v>
      </c>
      <c r="D22" s="77">
        <v>1324580</v>
      </c>
      <c r="E22" s="77">
        <v>606072602</v>
      </c>
      <c r="F22" s="77">
        <v>564527731</v>
      </c>
      <c r="G22" s="77">
        <v>15498362</v>
      </c>
      <c r="H22" s="77">
        <v>41544871</v>
      </c>
    </row>
    <row r="23" spans="1:8">
      <c r="A23" s="2" t="s">
        <v>3</v>
      </c>
      <c r="B23" s="77">
        <v>48361109400</v>
      </c>
      <c r="C23" s="77">
        <v>461107883</v>
      </c>
      <c r="D23" s="77">
        <v>10034780</v>
      </c>
      <c r="E23" s="77">
        <v>48812182503</v>
      </c>
      <c r="F23" s="77">
        <v>25632464040</v>
      </c>
      <c r="G23" s="77">
        <v>729328215</v>
      </c>
      <c r="H23" s="77">
        <v>23179718463</v>
      </c>
    </row>
  </sheetData>
  <autoFilter ref="A5:H5" xr:uid="{7060C3B1-678E-4686-8885-01359C8383CE}"/>
  <mergeCells count="1">
    <mergeCell ref="A1:H1"/>
  </mergeCells>
  <phoneticPr fontId="2"/>
  <conditionalFormatting sqref="B6:H23">
    <cfRule type="expression" dxfId="48" priority="1" stopIfTrue="1">
      <formula>$H$4="（単位：百万円）"</formula>
    </cfRule>
    <cfRule type="expression" dxfId="47" priority="2" stopIfTrue="1">
      <formula>$H$4="（単位：円）"</formula>
    </cfRule>
    <cfRule type="expression" dxfId="46" priority="3" stopIfTrue="1">
      <formula>$H$4="（単位：千円）"</formula>
    </cfRule>
  </conditionalFormatting>
  <dataValidations count="1">
    <dataValidation type="list" allowBlank="1" showInputMessage="1" showErrorMessage="1" sqref="H4" xr:uid="{9559CEB9-A037-4539-BB1D-A300C139704E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8F41-A7A2-4A3A-B7C6-B6D61AABD4FA}">
  <sheetPr codeName="Sheet4">
    <pageSetUpPr fitToPage="1"/>
  </sheetPr>
  <dimension ref="A1:K23"/>
  <sheetViews>
    <sheetView view="pageBreakPreview" zoomScaleNormal="100" zoomScaleSheetLayoutView="100" workbookViewId="0">
      <selection activeCell="I3" sqref="I3"/>
    </sheetView>
  </sheetViews>
  <sheetFormatPr defaultColWidth="8.875" defaultRowHeight="11.25"/>
  <cols>
    <col min="1" max="1" width="30.875" style="1" customWidth="1"/>
    <col min="2" max="9" width="15.875" style="1" customWidth="1"/>
    <col min="10" max="10" width="2.625" style="1" customWidth="1"/>
    <col min="11" max="11" width="15.875" style="1" customWidth="1"/>
    <col min="12" max="16384" width="8.875" style="1"/>
  </cols>
  <sheetData>
    <row r="1" spans="1:11" ht="21">
      <c r="A1" s="118" t="s">
        <v>29</v>
      </c>
      <c r="B1" s="118"/>
      <c r="C1" s="118"/>
      <c r="D1" s="118"/>
      <c r="E1" s="118"/>
      <c r="F1" s="118"/>
      <c r="G1" s="118"/>
      <c r="H1" s="118"/>
      <c r="I1" s="118"/>
    </row>
    <row r="2" spans="1:11" ht="13.5">
      <c r="A2" s="25" t="s">
        <v>217</v>
      </c>
      <c r="B2" s="6"/>
      <c r="C2" s="6"/>
      <c r="D2" s="6"/>
      <c r="E2" s="6"/>
      <c r="F2" s="6"/>
      <c r="G2" s="6"/>
      <c r="H2" s="6"/>
      <c r="I2" s="24" t="s">
        <v>314</v>
      </c>
    </row>
    <row r="3" spans="1:11" ht="13.5">
      <c r="A3" s="25" t="s">
        <v>10</v>
      </c>
      <c r="B3" s="6"/>
      <c r="C3" s="6"/>
      <c r="D3" s="6"/>
      <c r="E3" s="6"/>
      <c r="F3" s="6"/>
      <c r="G3" s="6"/>
      <c r="H3" s="6"/>
      <c r="I3" s="6"/>
    </row>
    <row r="4" spans="1:11" ht="13.5">
      <c r="A4" s="6"/>
      <c r="B4" s="6"/>
      <c r="C4" s="6"/>
      <c r="D4" s="6"/>
      <c r="E4" s="6"/>
      <c r="F4" s="6"/>
      <c r="G4" s="6"/>
      <c r="H4" s="6"/>
      <c r="I4" s="5" t="str">
        <f>有形固定資産の明細!$H$4</f>
        <v>（単位：円）</v>
      </c>
    </row>
    <row r="5" spans="1:11" ht="22.5">
      <c r="A5" s="60" t="s">
        <v>11</v>
      </c>
      <c r="B5" s="61" t="s">
        <v>30</v>
      </c>
      <c r="C5" s="62" t="s">
        <v>31</v>
      </c>
      <c r="D5" s="62" t="s">
        <v>32</v>
      </c>
      <c r="E5" s="62" t="s">
        <v>33</v>
      </c>
      <c r="F5" s="62" t="s">
        <v>34</v>
      </c>
      <c r="G5" s="62" t="s">
        <v>35</v>
      </c>
      <c r="H5" s="62" t="s">
        <v>36</v>
      </c>
      <c r="I5" s="63" t="s">
        <v>3</v>
      </c>
      <c r="K5" s="81" t="b">
        <v>1</v>
      </c>
    </row>
    <row r="6" spans="1:11">
      <c r="A6" s="17" t="s">
        <v>1</v>
      </c>
      <c r="B6" s="77">
        <v>2502969367</v>
      </c>
      <c r="C6" s="77">
        <v>8161501244</v>
      </c>
      <c r="D6" s="77">
        <v>1938121101</v>
      </c>
      <c r="E6" s="77">
        <v>1557157495</v>
      </c>
      <c r="F6" s="77">
        <v>158834451</v>
      </c>
      <c r="G6" s="77">
        <v>160483485</v>
      </c>
      <c r="H6" s="77">
        <v>3637627075</v>
      </c>
      <c r="I6" s="78">
        <v>18116694218</v>
      </c>
      <c r="K6" s="81" t="b">
        <v>1</v>
      </c>
    </row>
    <row r="7" spans="1:11">
      <c r="A7" s="17" t="s">
        <v>19</v>
      </c>
      <c r="B7" s="77">
        <v>667432757</v>
      </c>
      <c r="C7" s="77">
        <v>6662371174</v>
      </c>
      <c r="D7" s="77">
        <v>749688277</v>
      </c>
      <c r="E7" s="77">
        <v>885468939</v>
      </c>
      <c r="F7" s="77">
        <v>152619905</v>
      </c>
      <c r="G7" s="77">
        <v>102789763</v>
      </c>
      <c r="H7" s="77">
        <v>2056127149</v>
      </c>
      <c r="I7" s="78">
        <v>11276497964</v>
      </c>
      <c r="K7" s="81" t="b">
        <v>1</v>
      </c>
    </row>
    <row r="8" spans="1:11">
      <c r="A8" s="17" t="s">
        <v>20</v>
      </c>
      <c r="B8" s="77" t="s">
        <v>162</v>
      </c>
      <c r="C8" s="77" t="s">
        <v>162</v>
      </c>
      <c r="D8" s="77" t="s">
        <v>162</v>
      </c>
      <c r="E8" s="77" t="s">
        <v>162</v>
      </c>
      <c r="F8" s="77" t="s">
        <v>162</v>
      </c>
      <c r="G8" s="77" t="s">
        <v>162</v>
      </c>
      <c r="H8" s="77" t="s">
        <v>162</v>
      </c>
      <c r="I8" s="78" t="s">
        <v>162</v>
      </c>
      <c r="K8" s="81" t="b">
        <v>1</v>
      </c>
    </row>
    <row r="9" spans="1:11">
      <c r="A9" s="17" t="s">
        <v>21</v>
      </c>
      <c r="B9" s="77">
        <v>1831369570</v>
      </c>
      <c r="C9" s="77">
        <v>1346182068</v>
      </c>
      <c r="D9" s="77">
        <v>1177557641</v>
      </c>
      <c r="E9" s="77">
        <v>670841071</v>
      </c>
      <c r="F9" s="77">
        <v>2</v>
      </c>
      <c r="G9" s="77">
        <v>54309730</v>
      </c>
      <c r="H9" s="77">
        <v>1570445615</v>
      </c>
      <c r="I9" s="78">
        <v>6650705697</v>
      </c>
      <c r="K9" s="81" t="b">
        <v>1</v>
      </c>
    </row>
    <row r="10" spans="1:11">
      <c r="A10" s="17" t="s">
        <v>22</v>
      </c>
      <c r="B10" s="77">
        <v>1692040</v>
      </c>
      <c r="C10" s="77">
        <v>152948002</v>
      </c>
      <c r="D10" s="77">
        <v>10875183</v>
      </c>
      <c r="E10" s="77">
        <v>847485</v>
      </c>
      <c r="F10" s="77">
        <v>6214544</v>
      </c>
      <c r="G10" s="77">
        <v>3383992</v>
      </c>
      <c r="H10" s="77">
        <v>4245311</v>
      </c>
      <c r="I10" s="78">
        <v>180206557</v>
      </c>
      <c r="K10" s="81" t="b">
        <v>1</v>
      </c>
    </row>
    <row r="11" spans="1:11">
      <c r="A11" s="17" t="s">
        <v>23</v>
      </c>
      <c r="B11" s="77" t="s">
        <v>162</v>
      </c>
      <c r="C11" s="77" t="s">
        <v>162</v>
      </c>
      <c r="D11" s="77" t="s">
        <v>162</v>
      </c>
      <c r="E11" s="77" t="s">
        <v>162</v>
      </c>
      <c r="F11" s="77" t="s">
        <v>162</v>
      </c>
      <c r="G11" s="77" t="s">
        <v>162</v>
      </c>
      <c r="H11" s="77" t="s">
        <v>162</v>
      </c>
      <c r="I11" s="78" t="s">
        <v>162</v>
      </c>
      <c r="K11" s="81" t="b">
        <v>1</v>
      </c>
    </row>
    <row r="12" spans="1:11">
      <c r="A12" s="17" t="s">
        <v>24</v>
      </c>
      <c r="B12" s="77" t="s">
        <v>162</v>
      </c>
      <c r="C12" s="77" t="s">
        <v>162</v>
      </c>
      <c r="D12" s="77" t="s">
        <v>162</v>
      </c>
      <c r="E12" s="77" t="s">
        <v>162</v>
      </c>
      <c r="F12" s="77" t="s">
        <v>162</v>
      </c>
      <c r="G12" s="77" t="s">
        <v>162</v>
      </c>
      <c r="H12" s="77" t="s">
        <v>162</v>
      </c>
      <c r="I12" s="78" t="s">
        <v>162</v>
      </c>
      <c r="K12" s="81" t="b">
        <v>1</v>
      </c>
    </row>
    <row r="13" spans="1:11">
      <c r="A13" s="17" t="s">
        <v>25</v>
      </c>
      <c r="B13" s="77" t="s">
        <v>162</v>
      </c>
      <c r="C13" s="77" t="s">
        <v>162</v>
      </c>
      <c r="D13" s="77" t="s">
        <v>162</v>
      </c>
      <c r="E13" s="77" t="s">
        <v>162</v>
      </c>
      <c r="F13" s="77" t="s">
        <v>162</v>
      </c>
      <c r="G13" s="77" t="s">
        <v>162</v>
      </c>
      <c r="H13" s="77" t="s">
        <v>162</v>
      </c>
      <c r="I13" s="78" t="s">
        <v>162</v>
      </c>
      <c r="K13" s="81" t="b">
        <v>1</v>
      </c>
    </row>
    <row r="14" spans="1:11">
      <c r="A14" s="17" t="s">
        <v>26</v>
      </c>
      <c r="B14" s="77" t="s">
        <v>162</v>
      </c>
      <c r="C14" s="77" t="s">
        <v>162</v>
      </c>
      <c r="D14" s="77" t="s">
        <v>162</v>
      </c>
      <c r="E14" s="77" t="s">
        <v>162</v>
      </c>
      <c r="F14" s="77" t="s">
        <v>162</v>
      </c>
      <c r="G14" s="77" t="s">
        <v>162</v>
      </c>
      <c r="H14" s="77" t="s">
        <v>162</v>
      </c>
      <c r="I14" s="78" t="s">
        <v>162</v>
      </c>
      <c r="K14" s="81" t="b">
        <v>1</v>
      </c>
    </row>
    <row r="15" spans="1:11">
      <c r="A15" s="17" t="s">
        <v>27</v>
      </c>
      <c r="B15" s="77">
        <v>2475000</v>
      </c>
      <c r="C15" s="77" t="s">
        <v>162</v>
      </c>
      <c r="D15" s="77" t="s">
        <v>162</v>
      </c>
      <c r="E15" s="77" t="s">
        <v>162</v>
      </c>
      <c r="F15" s="77" t="s">
        <v>162</v>
      </c>
      <c r="G15" s="77" t="s">
        <v>162</v>
      </c>
      <c r="H15" s="77">
        <v>6809000</v>
      </c>
      <c r="I15" s="78">
        <v>9284000</v>
      </c>
      <c r="K15" s="81" t="b">
        <v>1</v>
      </c>
    </row>
    <row r="16" spans="1:11">
      <c r="A16" s="17" t="s">
        <v>2</v>
      </c>
      <c r="B16" s="77">
        <v>4656447425</v>
      </c>
      <c r="C16" s="77">
        <v>65400000</v>
      </c>
      <c r="D16" s="77" t="s">
        <v>162</v>
      </c>
      <c r="E16" s="77" t="s">
        <v>162</v>
      </c>
      <c r="F16" s="77">
        <v>17492429</v>
      </c>
      <c r="G16" s="77">
        <v>10412492</v>
      </c>
      <c r="H16" s="77">
        <v>271727028</v>
      </c>
      <c r="I16" s="78">
        <v>5021479374</v>
      </c>
      <c r="K16" s="81" t="b">
        <v>1</v>
      </c>
    </row>
    <row r="17" spans="1:11">
      <c r="A17" s="17" t="s">
        <v>19</v>
      </c>
      <c r="B17" s="77">
        <v>1514341467</v>
      </c>
      <c r="C17" s="77">
        <v>65400000</v>
      </c>
      <c r="D17" s="77" t="s">
        <v>162</v>
      </c>
      <c r="E17" s="77" t="s">
        <v>162</v>
      </c>
      <c r="F17" s="77" t="s">
        <v>162</v>
      </c>
      <c r="G17" s="77">
        <v>185472</v>
      </c>
      <c r="H17" s="77">
        <v>73210502</v>
      </c>
      <c r="I17" s="78">
        <v>1653137441</v>
      </c>
      <c r="K17" s="81" t="b">
        <v>1</v>
      </c>
    </row>
    <row r="18" spans="1:11">
      <c r="A18" s="17" t="s">
        <v>21</v>
      </c>
      <c r="B18" s="77">
        <v>3</v>
      </c>
      <c r="C18" s="77" t="s">
        <v>162</v>
      </c>
      <c r="D18" s="77" t="s">
        <v>162</v>
      </c>
      <c r="E18" s="77" t="s">
        <v>162</v>
      </c>
      <c r="F18" s="77" t="s">
        <v>162</v>
      </c>
      <c r="G18" s="77" t="s">
        <v>162</v>
      </c>
      <c r="H18" s="77" t="s">
        <v>162</v>
      </c>
      <c r="I18" s="78">
        <v>3</v>
      </c>
      <c r="K18" s="81" t="b">
        <v>1</v>
      </c>
    </row>
    <row r="19" spans="1:11">
      <c r="A19" s="17" t="s">
        <v>22</v>
      </c>
      <c r="B19" s="77">
        <v>3080593192</v>
      </c>
      <c r="C19" s="77" t="s">
        <v>162</v>
      </c>
      <c r="D19" s="77" t="s">
        <v>162</v>
      </c>
      <c r="E19" s="77" t="s">
        <v>162</v>
      </c>
      <c r="F19" s="77">
        <v>17492429</v>
      </c>
      <c r="G19" s="77">
        <v>10227020</v>
      </c>
      <c r="H19" s="77">
        <v>192397396</v>
      </c>
      <c r="I19" s="78">
        <v>3300710037</v>
      </c>
      <c r="K19" s="81" t="b">
        <v>1</v>
      </c>
    </row>
    <row r="20" spans="1:11">
      <c r="A20" s="17" t="s">
        <v>26</v>
      </c>
      <c r="B20" s="77" t="s">
        <v>162</v>
      </c>
      <c r="C20" s="77" t="s">
        <v>162</v>
      </c>
      <c r="D20" s="77" t="s">
        <v>162</v>
      </c>
      <c r="E20" s="77" t="s">
        <v>162</v>
      </c>
      <c r="F20" s="77" t="s">
        <v>162</v>
      </c>
      <c r="G20" s="77" t="s">
        <v>162</v>
      </c>
      <c r="H20" s="77" t="s">
        <v>162</v>
      </c>
      <c r="I20" s="78" t="s">
        <v>162</v>
      </c>
      <c r="K20" s="81" t="b">
        <v>1</v>
      </c>
    </row>
    <row r="21" spans="1:11">
      <c r="A21" s="17" t="s">
        <v>27</v>
      </c>
      <c r="B21" s="77">
        <v>61512763</v>
      </c>
      <c r="C21" s="77" t="s">
        <v>162</v>
      </c>
      <c r="D21" s="77" t="s">
        <v>162</v>
      </c>
      <c r="E21" s="77" t="s">
        <v>162</v>
      </c>
      <c r="F21" s="77" t="s">
        <v>162</v>
      </c>
      <c r="G21" s="77" t="s">
        <v>162</v>
      </c>
      <c r="H21" s="77">
        <v>6119130</v>
      </c>
      <c r="I21" s="78">
        <v>67631893</v>
      </c>
      <c r="K21" s="81" t="b">
        <v>1</v>
      </c>
    </row>
    <row r="22" spans="1:11">
      <c r="A22" s="17" t="s">
        <v>28</v>
      </c>
      <c r="B22" s="77">
        <v>6</v>
      </c>
      <c r="C22" s="77">
        <v>11087048</v>
      </c>
      <c r="D22" s="77">
        <v>4177330</v>
      </c>
      <c r="E22" s="77">
        <v>3496480</v>
      </c>
      <c r="F22" s="77">
        <v>191930</v>
      </c>
      <c r="G22" s="77">
        <v>13436687</v>
      </c>
      <c r="H22" s="77">
        <v>9155390</v>
      </c>
      <c r="I22" s="78">
        <v>41544871</v>
      </c>
      <c r="K22" s="81" t="b">
        <v>1</v>
      </c>
    </row>
    <row r="23" spans="1:11">
      <c r="A23" s="22" t="s">
        <v>3</v>
      </c>
      <c r="B23" s="79">
        <v>7159416798</v>
      </c>
      <c r="C23" s="79">
        <v>8237988292</v>
      </c>
      <c r="D23" s="79">
        <v>1942298431</v>
      </c>
      <c r="E23" s="79">
        <v>1560653975</v>
      </c>
      <c r="F23" s="79">
        <v>176518810</v>
      </c>
      <c r="G23" s="79">
        <v>184332664</v>
      </c>
      <c r="H23" s="79">
        <v>3918509493</v>
      </c>
      <c r="I23" s="80">
        <v>23179718463</v>
      </c>
      <c r="K23" s="81" t="b">
        <v>1</v>
      </c>
    </row>
  </sheetData>
  <mergeCells count="1">
    <mergeCell ref="A1:I1"/>
  </mergeCells>
  <phoneticPr fontId="2"/>
  <conditionalFormatting sqref="A6:I23">
    <cfRule type="expression" dxfId="45" priority="1">
      <formula>NOT($K6)</formula>
    </cfRule>
  </conditionalFormatting>
  <conditionalFormatting sqref="B6:I23">
    <cfRule type="expression" dxfId="44" priority="2" stopIfTrue="1">
      <formula>$I$4="（単位：百万円）"</formula>
    </cfRule>
    <cfRule type="expression" dxfId="43" priority="3" stopIfTrue="1">
      <formula>$I$4="（単位：円）"</formula>
    </cfRule>
    <cfRule type="expression" dxfId="42" priority="4" stopIfTrue="1">
      <formula>$I$4="（単位：千円）"</formula>
    </cfRule>
  </conditionalFormatting>
  <dataValidations disablePrompts="1" count="1">
    <dataValidation type="list" allowBlank="1" showInputMessage="1" showErrorMessage="1" sqref="I4" xr:uid="{F78F4BCE-894A-4CF9-965C-02002A90D0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ABFC-3AED-4E78-A801-AA6010C156C3}">
  <sheetPr codeName="Sheet5">
    <pageSetUpPr fitToPage="1"/>
  </sheetPr>
  <dimension ref="A1:K30"/>
  <sheetViews>
    <sheetView view="pageBreakPreview" zoomScaleNormal="100" zoomScaleSheetLayoutView="100" workbookViewId="0">
      <selection activeCell="J9" sqref="J9"/>
    </sheetView>
  </sheetViews>
  <sheetFormatPr defaultColWidth="8.875" defaultRowHeight="11.25"/>
  <cols>
    <col min="1" max="1" width="45.375" style="1" customWidth="1"/>
    <col min="2" max="8" width="15.375" style="1" customWidth="1"/>
    <col min="9" max="9" width="17.75" style="1" customWidth="1"/>
    <col min="10" max="11" width="18.875" style="1" customWidth="1"/>
    <col min="12" max="16384" width="8.875" style="1"/>
  </cols>
  <sheetData>
    <row r="1" spans="1:11" ht="21">
      <c r="A1" s="10" t="s">
        <v>4</v>
      </c>
    </row>
    <row r="2" spans="1:11" ht="13.5">
      <c r="A2" s="76" t="s">
        <v>217</v>
      </c>
    </row>
    <row r="3" spans="1:11" ht="13.5">
      <c r="A3" s="76" t="s">
        <v>314</v>
      </c>
    </row>
    <row r="5" spans="1:11" ht="13.5">
      <c r="A5" s="12" t="s">
        <v>37</v>
      </c>
      <c r="H5" s="5" t="str">
        <f>有形固定資産の明細!$H$4</f>
        <v>（単位：円）</v>
      </c>
    </row>
    <row r="6" spans="1:11" ht="37.5" customHeight="1">
      <c r="A6" s="18" t="s">
        <v>38</v>
      </c>
      <c r="B6" s="19" t="s">
        <v>39</v>
      </c>
      <c r="C6" s="19" t="s">
        <v>40</v>
      </c>
      <c r="D6" s="19" t="s">
        <v>41</v>
      </c>
      <c r="E6" s="19" t="s">
        <v>42</v>
      </c>
      <c r="F6" s="19" t="s">
        <v>43</v>
      </c>
      <c r="G6" s="19" t="s">
        <v>44</v>
      </c>
      <c r="H6" s="20" t="s">
        <v>45</v>
      </c>
    </row>
    <row r="7" spans="1:11" ht="18" customHeight="1">
      <c r="A7" s="39"/>
      <c r="B7" s="40"/>
      <c r="C7" s="40"/>
      <c r="D7" s="40"/>
      <c r="E7" s="40"/>
      <c r="F7" s="40"/>
      <c r="G7" s="40"/>
      <c r="H7" s="41"/>
      <c r="I7" s="42"/>
      <c r="J7" s="42"/>
      <c r="K7" s="42"/>
    </row>
    <row r="8" spans="1:11" ht="18.75" customHeight="1">
      <c r="A8" s="43" t="s">
        <v>46</v>
      </c>
      <c r="B8" s="44" t="s">
        <v>47</v>
      </c>
      <c r="C8" s="44" t="s">
        <v>47</v>
      </c>
      <c r="D8" s="44" t="s">
        <v>47</v>
      </c>
      <c r="E8" s="44" t="s">
        <v>47</v>
      </c>
      <c r="F8" s="44" t="s">
        <v>47</v>
      </c>
      <c r="G8" s="44" t="s">
        <v>47</v>
      </c>
      <c r="H8" s="45" t="s">
        <v>47</v>
      </c>
      <c r="I8" s="42"/>
      <c r="J8" s="42"/>
      <c r="K8" s="42"/>
    </row>
    <row r="9" spans="1:11" ht="18.75" customHeight="1">
      <c r="A9" s="46"/>
      <c r="B9" s="47"/>
      <c r="C9" s="47"/>
      <c r="D9" s="47"/>
      <c r="E9" s="47"/>
      <c r="F9" s="47"/>
      <c r="G9" s="47"/>
      <c r="H9" s="47"/>
      <c r="I9" s="42"/>
      <c r="J9" s="42"/>
      <c r="K9" s="42"/>
    </row>
    <row r="10" spans="1:11" ht="13.5">
      <c r="A10" s="48" t="s">
        <v>48</v>
      </c>
      <c r="B10" s="42"/>
      <c r="C10" s="42"/>
      <c r="D10" s="42"/>
      <c r="E10" s="42"/>
      <c r="F10" s="42"/>
      <c r="G10" s="42"/>
      <c r="H10" s="42"/>
      <c r="I10" s="42"/>
      <c r="J10" s="49" t="str">
        <f>有形固定資産の明細!$H$4</f>
        <v>（単位：円）</v>
      </c>
      <c r="K10" s="42"/>
    </row>
    <row r="11" spans="1:11" ht="37.5" customHeight="1">
      <c r="A11" s="56" t="s">
        <v>49</v>
      </c>
      <c r="B11" s="50" t="s">
        <v>50</v>
      </c>
      <c r="C11" s="50" t="s">
        <v>51</v>
      </c>
      <c r="D11" s="50" t="s">
        <v>52</v>
      </c>
      <c r="E11" s="50" t="s">
        <v>53</v>
      </c>
      <c r="F11" s="50" t="s">
        <v>54</v>
      </c>
      <c r="G11" s="50" t="s">
        <v>55</v>
      </c>
      <c r="H11" s="50" t="s">
        <v>56</v>
      </c>
      <c r="I11" s="50" t="s">
        <v>57</v>
      </c>
      <c r="J11" s="50" t="s">
        <v>45</v>
      </c>
      <c r="K11" s="42"/>
    </row>
    <row r="12" spans="1:11" ht="17.25" customHeight="1">
      <c r="A12" s="39" t="s">
        <v>163</v>
      </c>
      <c r="B12" s="40">
        <v>1000000</v>
      </c>
      <c r="C12" s="40">
        <v>120884989</v>
      </c>
      <c r="D12" s="40">
        <v>50326463</v>
      </c>
      <c r="E12" s="40">
        <v>70558526</v>
      </c>
      <c r="F12" s="40">
        <v>1000000</v>
      </c>
      <c r="G12" s="51">
        <v>1</v>
      </c>
      <c r="H12" s="40">
        <v>70558526</v>
      </c>
      <c r="I12" s="40">
        <v>0</v>
      </c>
      <c r="J12" s="41">
        <v>1000000</v>
      </c>
      <c r="K12" s="42"/>
    </row>
    <row r="13" spans="1:11" ht="17.25" customHeight="1">
      <c r="A13" s="39" t="s">
        <v>164</v>
      </c>
      <c r="B13" s="40">
        <v>10000000</v>
      </c>
      <c r="C13" s="40">
        <v>35775241</v>
      </c>
      <c r="D13" s="40">
        <v>25765414</v>
      </c>
      <c r="E13" s="40">
        <v>10009827</v>
      </c>
      <c r="F13" s="40">
        <v>10000000</v>
      </c>
      <c r="G13" s="51">
        <v>1</v>
      </c>
      <c r="H13" s="40">
        <v>10009827</v>
      </c>
      <c r="I13" s="40"/>
      <c r="J13" s="41">
        <v>10000000</v>
      </c>
      <c r="K13" s="42"/>
    </row>
    <row r="14" spans="1:11" ht="17.25" customHeight="1">
      <c r="A14" s="39" t="s">
        <v>165</v>
      </c>
      <c r="B14" s="40">
        <v>422138000</v>
      </c>
      <c r="C14" s="40">
        <v>5851817342</v>
      </c>
      <c r="D14" s="40">
        <v>3663578835</v>
      </c>
      <c r="E14" s="40">
        <v>2188238507</v>
      </c>
      <c r="F14" s="40">
        <v>422138000</v>
      </c>
      <c r="G14" s="51">
        <v>1</v>
      </c>
      <c r="H14" s="40">
        <v>2188238507</v>
      </c>
      <c r="I14" s="40">
        <v>0</v>
      </c>
      <c r="J14" s="41">
        <v>422138000</v>
      </c>
      <c r="K14" s="42"/>
    </row>
    <row r="15" spans="1:11" ht="17.25" customHeight="1">
      <c r="A15" s="93" t="s">
        <v>166</v>
      </c>
      <c r="B15" s="72">
        <v>1459548933</v>
      </c>
      <c r="C15" s="72">
        <v>18853994351</v>
      </c>
      <c r="D15" s="72">
        <v>17357652351</v>
      </c>
      <c r="E15" s="72">
        <v>1496342000</v>
      </c>
      <c r="F15" s="72">
        <v>1459548933</v>
      </c>
      <c r="G15" s="94">
        <v>1</v>
      </c>
      <c r="H15" s="72">
        <v>1496342000</v>
      </c>
      <c r="I15" s="72"/>
      <c r="J15" s="95">
        <v>1459548933</v>
      </c>
      <c r="K15" s="42"/>
    </row>
    <row r="16" spans="1:11" ht="18" customHeight="1">
      <c r="A16" s="59" t="s">
        <v>46</v>
      </c>
      <c r="B16" s="72">
        <f>SUBTOTAL(109,投資2[出資金額])</f>
        <v>1892686933</v>
      </c>
      <c r="C16" s="72" t="s">
        <v>47</v>
      </c>
      <c r="D16" s="72" t="s">
        <v>47</v>
      </c>
      <c r="E16" s="72" t="s">
        <v>47</v>
      </c>
      <c r="F16" s="72" t="s">
        <v>47</v>
      </c>
      <c r="G16" s="72" t="s">
        <v>47</v>
      </c>
      <c r="H16" s="72">
        <f>SUBTOTAL(109,投資2[実質価額])</f>
        <v>3765148860</v>
      </c>
      <c r="I16" s="72">
        <f>SUBTOTAL(109,投資2[投資損失引当金計上額])</f>
        <v>0</v>
      </c>
      <c r="J16" s="72">
        <f>SUBTOTAL(109,投資2[財産に関する調書記載額])</f>
        <v>1892686933</v>
      </c>
      <c r="K16" s="42"/>
    </row>
    <row r="17" spans="1:11" ht="18.75" customHeight="1">
      <c r="A17" s="73"/>
      <c r="B17" s="47"/>
      <c r="C17" s="47"/>
      <c r="D17" s="47"/>
      <c r="E17" s="47"/>
      <c r="F17" s="47"/>
      <c r="G17" s="74"/>
      <c r="H17" s="47"/>
      <c r="I17" s="47"/>
      <c r="J17" s="47"/>
      <c r="K17" s="42"/>
    </row>
    <row r="18" spans="1:11" ht="13.5">
      <c r="A18" s="48" t="s">
        <v>58</v>
      </c>
      <c r="B18" s="42"/>
      <c r="C18" s="42"/>
      <c r="D18" s="42"/>
      <c r="E18" s="42"/>
      <c r="F18" s="42"/>
      <c r="G18" s="42"/>
      <c r="H18" s="42"/>
      <c r="I18" s="42"/>
      <c r="J18" s="42"/>
      <c r="K18" s="49" t="str">
        <f>有形固定資産の明細!$H$4</f>
        <v>（単位：円）</v>
      </c>
    </row>
    <row r="19" spans="1:11" ht="33.75">
      <c r="A19" s="56" t="s">
        <v>49</v>
      </c>
      <c r="B19" s="50" t="s">
        <v>59</v>
      </c>
      <c r="C19" s="50" t="s">
        <v>51</v>
      </c>
      <c r="D19" s="50" t="s">
        <v>52</v>
      </c>
      <c r="E19" s="50" t="s">
        <v>53</v>
      </c>
      <c r="F19" s="50" t="s">
        <v>54</v>
      </c>
      <c r="G19" s="50" t="s">
        <v>55</v>
      </c>
      <c r="H19" s="50" t="s">
        <v>56</v>
      </c>
      <c r="I19" s="50" t="s">
        <v>60</v>
      </c>
      <c r="J19" s="50" t="s">
        <v>61</v>
      </c>
      <c r="K19" s="50" t="s">
        <v>45</v>
      </c>
    </row>
    <row r="20" spans="1:11" ht="18" customHeight="1">
      <c r="A20" s="82" t="s">
        <v>167</v>
      </c>
      <c r="B20" s="40">
        <v>1035000</v>
      </c>
      <c r="C20" s="40">
        <v>2292725000</v>
      </c>
      <c r="D20" s="40">
        <v>1242084000</v>
      </c>
      <c r="E20" s="40">
        <v>1050641000</v>
      </c>
      <c r="F20" s="40">
        <v>480000000</v>
      </c>
      <c r="G20" s="51">
        <v>2.1562500000000002E-3</v>
      </c>
      <c r="H20" s="40">
        <v>2265445</v>
      </c>
      <c r="I20" s="40">
        <v>0</v>
      </c>
      <c r="J20" s="40">
        <v>1035000</v>
      </c>
      <c r="K20" s="87">
        <v>1035000</v>
      </c>
    </row>
    <row r="21" spans="1:11" ht="18" customHeight="1">
      <c r="A21" s="82" t="s">
        <v>168</v>
      </c>
      <c r="B21" s="40">
        <v>1420000</v>
      </c>
      <c r="C21" s="40">
        <v>85061497948</v>
      </c>
      <c r="D21" s="40">
        <v>82043419495</v>
      </c>
      <c r="E21" s="40">
        <v>3018078453</v>
      </c>
      <c r="F21" s="40">
        <v>2419020000</v>
      </c>
      <c r="G21" s="51">
        <v>5.870145761506726E-4</v>
      </c>
      <c r="H21" s="40">
        <v>1771656</v>
      </c>
      <c r="I21" s="40">
        <v>0</v>
      </c>
      <c r="J21" s="40">
        <v>1420000</v>
      </c>
      <c r="K21" s="87">
        <v>1420000</v>
      </c>
    </row>
    <row r="22" spans="1:11" ht="18" customHeight="1">
      <c r="A22" s="82" t="s">
        <v>169</v>
      </c>
      <c r="B22" s="40">
        <v>4481000</v>
      </c>
      <c r="C22" s="40">
        <v>449724412612</v>
      </c>
      <c r="D22" s="40">
        <v>416831858826</v>
      </c>
      <c r="E22" s="40">
        <v>32892553786</v>
      </c>
      <c r="F22" s="40">
        <v>3987241672</v>
      </c>
      <c r="G22" s="51">
        <v>1.1238345624915008E-3</v>
      </c>
      <c r="H22" s="40">
        <v>36965789</v>
      </c>
      <c r="I22" s="40">
        <v>0</v>
      </c>
      <c r="J22" s="40">
        <v>4481000</v>
      </c>
      <c r="K22" s="87">
        <v>4481000</v>
      </c>
    </row>
    <row r="23" spans="1:11" ht="18" customHeight="1">
      <c r="A23" s="82" t="s">
        <v>170</v>
      </c>
      <c r="B23" s="40">
        <v>103000</v>
      </c>
      <c r="C23" s="40">
        <v>82500909</v>
      </c>
      <c r="D23" s="40">
        <v>3579712</v>
      </c>
      <c r="E23" s="40">
        <v>78921197</v>
      </c>
      <c r="F23" s="40">
        <v>20000000</v>
      </c>
      <c r="G23" s="51">
        <v>5.1500000000000001E-3</v>
      </c>
      <c r="H23" s="40">
        <v>406444</v>
      </c>
      <c r="I23" s="40">
        <v>0</v>
      </c>
      <c r="J23" s="40">
        <v>103000</v>
      </c>
      <c r="K23" s="87">
        <v>103000</v>
      </c>
    </row>
    <row r="24" spans="1:11" ht="18" customHeight="1">
      <c r="A24" s="82" t="s">
        <v>171</v>
      </c>
      <c r="B24" s="40">
        <v>90000</v>
      </c>
      <c r="C24" s="40">
        <v>142007117</v>
      </c>
      <c r="D24" s="40">
        <v>130969293</v>
      </c>
      <c r="E24" s="40">
        <v>11037824</v>
      </c>
      <c r="F24" s="40">
        <v>72400000</v>
      </c>
      <c r="G24" s="51">
        <v>1.2430939226519336E-3</v>
      </c>
      <c r="H24" s="40">
        <v>13721</v>
      </c>
      <c r="I24" s="40">
        <v>0</v>
      </c>
      <c r="J24" s="40">
        <v>90000</v>
      </c>
      <c r="K24" s="87">
        <v>90000</v>
      </c>
    </row>
    <row r="25" spans="1:11" ht="18" customHeight="1">
      <c r="A25" s="82" t="s">
        <v>172</v>
      </c>
      <c r="B25" s="40">
        <v>200000</v>
      </c>
      <c r="C25" s="40">
        <v>105557644</v>
      </c>
      <c r="D25" s="40">
        <v>92883187</v>
      </c>
      <c r="E25" s="40">
        <v>12674457</v>
      </c>
      <c r="F25" s="40">
        <v>47900000</v>
      </c>
      <c r="G25" s="51">
        <v>4.1753653444676405E-3</v>
      </c>
      <c r="H25" s="40">
        <v>52920</v>
      </c>
      <c r="I25" s="40">
        <v>0</v>
      </c>
      <c r="J25" s="40">
        <v>200000</v>
      </c>
      <c r="K25" s="87">
        <v>200000</v>
      </c>
    </row>
    <row r="26" spans="1:11" ht="18" customHeight="1">
      <c r="A26" s="82" t="s">
        <v>173</v>
      </c>
      <c r="B26" s="40">
        <v>172000</v>
      </c>
      <c r="C26" s="40">
        <v>116356383</v>
      </c>
      <c r="D26" s="40">
        <v>1162899</v>
      </c>
      <c r="E26" s="40">
        <v>115193484</v>
      </c>
      <c r="F26" s="40">
        <v>115193484</v>
      </c>
      <c r="G26" s="51">
        <v>1.4931400112874441E-3</v>
      </c>
      <c r="H26" s="40">
        <v>172000</v>
      </c>
      <c r="I26" s="40">
        <v>0</v>
      </c>
      <c r="J26" s="40">
        <v>172000</v>
      </c>
      <c r="K26" s="87">
        <v>172000</v>
      </c>
    </row>
    <row r="27" spans="1:11" ht="18" customHeight="1">
      <c r="A27" s="82" t="s">
        <v>174</v>
      </c>
      <c r="B27" s="40">
        <v>100000</v>
      </c>
      <c r="C27" s="40">
        <v>43457262880</v>
      </c>
      <c r="D27" s="40">
        <v>27653793959</v>
      </c>
      <c r="E27" s="40">
        <v>15803468921</v>
      </c>
      <c r="F27" s="40">
        <v>137000000</v>
      </c>
      <c r="G27" s="51">
        <v>7.2992700729927003E-4</v>
      </c>
      <c r="H27" s="40">
        <v>11535379</v>
      </c>
      <c r="I27" s="40">
        <v>0</v>
      </c>
      <c r="J27" s="40">
        <v>100000</v>
      </c>
      <c r="K27" s="87">
        <v>100000</v>
      </c>
    </row>
    <row r="28" spans="1:11" ht="18" customHeight="1">
      <c r="A28" s="82" t="s">
        <v>175</v>
      </c>
      <c r="B28" s="40">
        <v>1000000</v>
      </c>
      <c r="C28" s="40">
        <v>3236624414</v>
      </c>
      <c r="D28" s="40">
        <v>295070791</v>
      </c>
      <c r="E28" s="40">
        <v>2941553623</v>
      </c>
      <c r="F28" s="40">
        <v>1177000000</v>
      </c>
      <c r="G28" s="51">
        <v>8.4961767204757861E-4</v>
      </c>
      <c r="H28" s="40">
        <v>2499196</v>
      </c>
      <c r="I28" s="40">
        <v>0</v>
      </c>
      <c r="J28" s="40">
        <v>1000000</v>
      </c>
      <c r="K28" s="87">
        <v>1000000</v>
      </c>
    </row>
    <row r="29" spans="1:11" ht="18" customHeight="1">
      <c r="A29" s="82" t="s">
        <v>176</v>
      </c>
      <c r="B29" s="40">
        <v>1800000</v>
      </c>
      <c r="C29" s="40">
        <v>24164123000000</v>
      </c>
      <c r="D29" s="40">
        <v>23738231000000</v>
      </c>
      <c r="E29" s="40">
        <v>425892000000</v>
      </c>
      <c r="F29" s="40">
        <v>16602000000</v>
      </c>
      <c r="G29" s="51">
        <v>1.0842067220816769E-4</v>
      </c>
      <c r="H29" s="40">
        <v>46175497</v>
      </c>
      <c r="I29" s="40">
        <v>0</v>
      </c>
      <c r="J29" s="40">
        <v>1800000</v>
      </c>
      <c r="K29" s="87">
        <v>1800000</v>
      </c>
    </row>
    <row r="30" spans="1:11" ht="18" customHeight="1">
      <c r="A30" s="59" t="s">
        <v>46</v>
      </c>
      <c r="B30" s="92">
        <f>SUBTOTAL(109,投資3[出資金額])</f>
        <v>10401000</v>
      </c>
      <c r="C30" s="75" t="s">
        <v>47</v>
      </c>
      <c r="D30" s="75" t="s">
        <v>47</v>
      </c>
      <c r="E30" s="75" t="s">
        <v>47</v>
      </c>
      <c r="F30" s="75" t="s">
        <v>47</v>
      </c>
      <c r="G30" s="75" t="s">
        <v>47</v>
      </c>
      <c r="H30" s="72">
        <f>SUBTOTAL(109,投資3[実質価額])</f>
        <v>101858047</v>
      </c>
      <c r="I30" s="72">
        <f>SUBTOTAL(109,投資3[強制評価減])</f>
        <v>0</v>
      </c>
      <c r="J30" s="72">
        <f>SUBTOTAL(109,投資3[貸借対照表計上額])</f>
        <v>10401000</v>
      </c>
      <c r="K30" s="92">
        <f>SUBTOTAL(109,投資3[財産に関する調書記載額])</f>
        <v>10401000</v>
      </c>
    </row>
  </sheetData>
  <phoneticPr fontId="2"/>
  <conditionalFormatting sqref="B12:F16 H12:J16 B20:F30 H20:K30">
    <cfRule type="expression" dxfId="41" priority="13" stopIfTrue="1">
      <formula>$J$10="（単位：百万円）"</formula>
    </cfRule>
    <cfRule type="expression" dxfId="40" priority="14" stopIfTrue="1">
      <formula>$J$10="（単位：円）"</formula>
    </cfRule>
    <cfRule type="expression" dxfId="39" priority="15" stopIfTrue="1">
      <formula>$J$10="（単位：千円）"</formula>
    </cfRule>
  </conditionalFormatting>
  <dataValidations disablePrompts="1" count="1">
    <dataValidation type="list" allowBlank="1" showInputMessage="1" showErrorMessage="1" sqref="H5 J10 K18" xr:uid="{AA98C90D-DC23-4DCE-A28B-00C6BD983F4A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61" fitToHeight="0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BA11-DA39-4BC5-B448-FABC4F0E17CB}">
  <sheetPr codeName="Sheet6">
    <pageSetUpPr fitToPage="1"/>
  </sheetPr>
  <dimension ref="A1:G15"/>
  <sheetViews>
    <sheetView view="pageBreakPreview" zoomScaleNormal="100" zoomScaleSheetLayoutView="100" workbookViewId="0">
      <selection activeCell="G23" sqref="G23:G24"/>
    </sheetView>
  </sheetViews>
  <sheetFormatPr defaultColWidth="8.875" defaultRowHeight="11.25"/>
  <cols>
    <col min="1" max="1" width="35" style="1" bestFit="1" customWidth="1"/>
    <col min="2" max="2" width="22.875" style="1" customWidth="1"/>
    <col min="3" max="7" width="19.875" style="1" customWidth="1"/>
    <col min="8" max="16384" width="8.875" style="1"/>
  </cols>
  <sheetData>
    <row r="1" spans="1:7" ht="21">
      <c r="A1" s="10" t="s">
        <v>62</v>
      </c>
    </row>
    <row r="2" spans="1:7" ht="13.5">
      <c r="A2" s="76" t="s">
        <v>217</v>
      </c>
    </row>
    <row r="3" spans="1:7" ht="13.5">
      <c r="A3" s="76" t="s">
        <v>314</v>
      </c>
    </row>
    <row r="4" spans="1:7" ht="13.5">
      <c r="G4" s="5" t="str">
        <f>有形固定資産の明細!$H$4</f>
        <v>（単位：円）</v>
      </c>
    </row>
    <row r="5" spans="1:7" ht="22.5" customHeight="1">
      <c r="A5" s="18" t="s">
        <v>63</v>
      </c>
      <c r="B5" s="21" t="s">
        <v>64</v>
      </c>
      <c r="C5" s="21" t="s">
        <v>65</v>
      </c>
      <c r="D5" s="21" t="s">
        <v>66</v>
      </c>
      <c r="E5" s="21" t="s">
        <v>67</v>
      </c>
      <c r="F5" s="8" t="s">
        <v>68</v>
      </c>
      <c r="G5" s="20" t="s">
        <v>45</v>
      </c>
    </row>
    <row r="6" spans="1:7" ht="18" customHeight="1">
      <c r="A6" s="29" t="s">
        <v>177</v>
      </c>
      <c r="B6" s="40">
        <v>1766738834</v>
      </c>
      <c r="C6" s="40">
        <v>400000000</v>
      </c>
      <c r="D6" s="40"/>
      <c r="E6" s="40"/>
      <c r="F6" s="40">
        <f>SUM(基金[[#This Row],[現金預金]:[その他]])</f>
        <v>2166738834</v>
      </c>
      <c r="G6" s="41">
        <v>2166738834</v>
      </c>
    </row>
    <row r="7" spans="1:7" ht="18" customHeight="1">
      <c r="A7" s="29" t="s">
        <v>5</v>
      </c>
      <c r="B7" s="40">
        <v>453748827</v>
      </c>
      <c r="C7" s="40"/>
      <c r="D7" s="40"/>
      <c r="E7" s="40"/>
      <c r="F7" s="40">
        <f>SUM(基金[[#This Row],[現金預金]:[その他]])</f>
        <v>453748827</v>
      </c>
      <c r="G7" s="41">
        <v>453748827</v>
      </c>
    </row>
    <row r="8" spans="1:7" ht="18" customHeight="1">
      <c r="A8" s="29" t="s">
        <v>178</v>
      </c>
      <c r="B8" s="40">
        <v>390939477</v>
      </c>
      <c r="C8" s="40"/>
      <c r="D8" s="40">
        <v>361465402</v>
      </c>
      <c r="E8" s="40"/>
      <c r="F8" s="40">
        <f>SUM(基金[[#This Row],[現金預金]:[その他]])</f>
        <v>752404879</v>
      </c>
      <c r="G8" s="41">
        <v>752404879</v>
      </c>
    </row>
    <row r="9" spans="1:7" ht="18" customHeight="1">
      <c r="A9" s="29" t="s">
        <v>179</v>
      </c>
      <c r="B9" s="40">
        <v>5384992</v>
      </c>
      <c r="C9" s="40">
        <v>336981500</v>
      </c>
      <c r="D9" s="40"/>
      <c r="E9" s="40"/>
      <c r="F9" s="40">
        <f>SUM(基金[[#This Row],[現金預金]:[その他]])</f>
        <v>342366492</v>
      </c>
      <c r="G9" s="41">
        <v>342366492</v>
      </c>
    </row>
    <row r="10" spans="1:7" ht="18" customHeight="1">
      <c r="A10" s="29" t="s">
        <v>180</v>
      </c>
      <c r="B10" s="40">
        <v>736283</v>
      </c>
      <c r="C10" s="40">
        <v>85957000</v>
      </c>
      <c r="D10" s="40"/>
      <c r="E10" s="40"/>
      <c r="F10" s="40">
        <f>SUM(基金[[#This Row],[現金預金]:[その他]])</f>
        <v>86693283</v>
      </c>
      <c r="G10" s="41">
        <v>86693283</v>
      </c>
    </row>
    <row r="11" spans="1:7" ht="18" customHeight="1">
      <c r="A11" s="29" t="s">
        <v>181</v>
      </c>
      <c r="B11" s="40">
        <v>961509</v>
      </c>
      <c r="C11" s="40">
        <v>19990000</v>
      </c>
      <c r="D11" s="40"/>
      <c r="E11" s="40"/>
      <c r="F11" s="40">
        <f>SUM(基金[[#This Row],[現金預金]:[その他]])</f>
        <v>20951509</v>
      </c>
      <c r="G11" s="41">
        <v>20951509</v>
      </c>
    </row>
    <row r="12" spans="1:7" ht="18" customHeight="1">
      <c r="A12" s="29" t="s">
        <v>182</v>
      </c>
      <c r="B12" s="40">
        <v>42543130</v>
      </c>
      <c r="C12" s="40">
        <v>39980000</v>
      </c>
      <c r="D12" s="40"/>
      <c r="E12" s="40"/>
      <c r="F12" s="40">
        <f>SUM(基金[[#This Row],[現金預金]:[その他]])</f>
        <v>82523130</v>
      </c>
      <c r="G12" s="41">
        <v>82523130</v>
      </c>
    </row>
    <row r="13" spans="1:7" ht="18" customHeight="1">
      <c r="A13" s="29" t="s">
        <v>183</v>
      </c>
      <c r="B13" s="40">
        <v>2007221</v>
      </c>
      <c r="C13" s="40"/>
      <c r="D13" s="40"/>
      <c r="E13" s="40"/>
      <c r="F13" s="40">
        <f>SUM(基金[[#This Row],[現金預金]:[その他]])</f>
        <v>2007221</v>
      </c>
      <c r="G13" s="41">
        <v>2007221</v>
      </c>
    </row>
    <row r="14" spans="1:7" ht="18" customHeight="1">
      <c r="A14" s="29"/>
      <c r="B14" s="40"/>
      <c r="C14" s="40"/>
      <c r="D14" s="40"/>
      <c r="E14" s="40"/>
      <c r="F14" s="40">
        <v>0</v>
      </c>
      <c r="G14" s="41">
        <v>0</v>
      </c>
    </row>
    <row r="15" spans="1:7" ht="18" customHeight="1">
      <c r="A15" s="30" t="s">
        <v>3</v>
      </c>
      <c r="B15" s="83">
        <f>SUBTOTAL(109,基金[現金預金])</f>
        <v>2663060273</v>
      </c>
      <c r="C15" s="83">
        <f>SUBTOTAL(109,基金[有価証券])</f>
        <v>882908500</v>
      </c>
      <c r="D15" s="83">
        <f>SUBTOTAL(109,基金[土地])</f>
        <v>361465402</v>
      </c>
      <c r="E15" s="83">
        <f>SUBTOTAL(109,基金[その他])</f>
        <v>0</v>
      </c>
      <c r="F15" s="83">
        <f>SUBTOTAL(109,基金[合計
(貸借対照表計上額)])</f>
        <v>3907434175</v>
      </c>
      <c r="G15" s="84" t="s">
        <v>315</v>
      </c>
    </row>
  </sheetData>
  <phoneticPr fontId="2"/>
  <conditionalFormatting sqref="B6:G15">
    <cfRule type="expression" dxfId="38" priority="1" stopIfTrue="1">
      <formula>$G$4="（単位：百万円）"</formula>
    </cfRule>
    <cfRule type="expression" dxfId="37" priority="2" stopIfTrue="1">
      <formula>$G$4="（単位：円）"</formula>
    </cfRule>
    <cfRule type="expression" dxfId="36" priority="3" stopIfTrue="1">
      <formula>$G$4="（単位：千円）"</formula>
    </cfRule>
  </conditionalFormatting>
  <dataValidations count="1">
    <dataValidation type="list" allowBlank="1" showInputMessage="1" showErrorMessage="1" sqref="G4" xr:uid="{69A79D22-600D-48BB-8CC9-5BAF4A2E5A88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F9B1-5E00-4C09-B8F5-6A752DE0A403}">
  <sheetPr codeName="Sheet7">
    <pageSetUpPr fitToPage="1"/>
  </sheetPr>
  <dimension ref="A1:F12"/>
  <sheetViews>
    <sheetView view="pageBreakPreview" zoomScale="115" zoomScaleNormal="100" zoomScaleSheetLayoutView="115" workbookViewId="0">
      <selection activeCell="F14" sqref="F14"/>
    </sheetView>
  </sheetViews>
  <sheetFormatPr defaultColWidth="8.875" defaultRowHeight="11.25"/>
  <cols>
    <col min="1" max="1" width="30.875" style="1" customWidth="1"/>
    <col min="2" max="6" width="19.875" style="1" customWidth="1"/>
    <col min="7" max="16384" width="8.875" style="1"/>
  </cols>
  <sheetData>
    <row r="1" spans="1:6" ht="21">
      <c r="A1" s="10" t="s">
        <v>69</v>
      </c>
    </row>
    <row r="2" spans="1:6" ht="13.5">
      <c r="A2" s="76" t="s">
        <v>217</v>
      </c>
    </row>
    <row r="3" spans="1:6" ht="13.5">
      <c r="A3" s="76" t="s">
        <v>314</v>
      </c>
    </row>
    <row r="4" spans="1:6" ht="13.5">
      <c r="F4" s="5" t="str">
        <f>有形固定資産の明細!$H$4</f>
        <v>（単位：円）</v>
      </c>
    </row>
    <row r="5" spans="1:6" ht="22.5" customHeight="1">
      <c r="A5" s="119" t="s">
        <v>70</v>
      </c>
      <c r="B5" s="119" t="s">
        <v>71</v>
      </c>
      <c r="C5" s="119"/>
      <c r="D5" s="119" t="s">
        <v>72</v>
      </c>
      <c r="E5" s="119"/>
      <c r="F5" s="120" t="s">
        <v>73</v>
      </c>
    </row>
    <row r="6" spans="1:6" ht="22.5" customHeight="1">
      <c r="A6" s="119"/>
      <c r="B6" s="7" t="s">
        <v>74</v>
      </c>
      <c r="C6" s="8" t="s">
        <v>75</v>
      </c>
      <c r="D6" s="7" t="s">
        <v>74</v>
      </c>
      <c r="E6" s="8" t="s">
        <v>76</v>
      </c>
      <c r="F6" s="119"/>
    </row>
    <row r="7" spans="1:6" ht="18" customHeight="1">
      <c r="A7" s="29" t="s">
        <v>184</v>
      </c>
      <c r="B7" s="40"/>
      <c r="C7" s="40"/>
      <c r="D7" s="40">
        <v>26260</v>
      </c>
      <c r="E7" s="40">
        <v>0</v>
      </c>
      <c r="F7" s="41">
        <v>26260</v>
      </c>
    </row>
    <row r="8" spans="1:6" ht="18" customHeight="1">
      <c r="A8" s="29"/>
      <c r="B8" s="40"/>
      <c r="C8" s="40"/>
      <c r="D8" s="40"/>
      <c r="E8" s="40"/>
      <c r="F8" s="41">
        <v>0</v>
      </c>
    </row>
    <row r="9" spans="1:6" ht="18" customHeight="1">
      <c r="A9" s="29"/>
      <c r="B9" s="40"/>
      <c r="C9" s="40"/>
      <c r="D9" s="40"/>
      <c r="E9" s="40"/>
      <c r="F9" s="41">
        <v>0</v>
      </c>
    </row>
    <row r="10" spans="1:6" ht="18" customHeight="1">
      <c r="A10" s="29"/>
      <c r="B10" s="40"/>
      <c r="C10" s="40"/>
      <c r="D10" s="40"/>
      <c r="E10" s="40"/>
      <c r="F10" s="41">
        <v>0</v>
      </c>
    </row>
    <row r="11" spans="1:6" ht="18" customHeight="1">
      <c r="A11" s="29"/>
      <c r="B11" s="40"/>
      <c r="C11" s="40"/>
      <c r="D11" s="40"/>
      <c r="E11" s="40"/>
      <c r="F11" s="41">
        <v>0</v>
      </c>
    </row>
    <row r="12" spans="1:6" ht="18" customHeight="1">
      <c r="A12" s="30" t="s">
        <v>3</v>
      </c>
      <c r="B12" s="44">
        <f>SUBTOTAL(109,貸付金[貸借対照表計上額])</f>
        <v>0</v>
      </c>
      <c r="C12" s="44">
        <f>SUBTOTAL(109,貸付金[徴収不能引当金
計上額])</f>
        <v>0</v>
      </c>
      <c r="D12" s="44">
        <f>SUBTOTAL(109,貸付金[貸借対照表計上額2])</f>
        <v>26260</v>
      </c>
      <c r="E12" s="44">
        <f>SUBTOTAL(109,貸付金[徴収不能引当金
計上額2])</f>
        <v>0</v>
      </c>
      <c r="F12" s="45">
        <f>SUBTOTAL(109,貸付金[(参考)_x000D_
貸付金計])</f>
        <v>26260</v>
      </c>
    </row>
  </sheetData>
  <mergeCells count="4">
    <mergeCell ref="A5:A6"/>
    <mergeCell ref="B5:C5"/>
    <mergeCell ref="D5:E5"/>
    <mergeCell ref="F5:F6"/>
  </mergeCells>
  <phoneticPr fontId="2"/>
  <conditionalFormatting sqref="B7:F12">
    <cfRule type="expression" dxfId="35" priority="1" stopIfTrue="1">
      <formula>$F$4="（単位：百万円）"</formula>
    </cfRule>
    <cfRule type="expression" dxfId="34" priority="2" stopIfTrue="1">
      <formula>$F$4="（単位：円）"</formula>
    </cfRule>
    <cfRule type="expression" dxfId="33" priority="3" stopIfTrue="1">
      <formula>$F$4="（単位：千円）"</formula>
    </cfRule>
  </conditionalFormatting>
  <dataValidations count="1">
    <dataValidation type="list" allowBlank="1" showInputMessage="1" showErrorMessage="1" sqref="F4" xr:uid="{48C91DEA-79F0-4C58-819A-5CA1686B4BC9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A353-A767-4CE9-9398-D529DE24B8F1}">
  <sheetPr codeName="Sheet8">
    <pageSetUpPr fitToPage="1"/>
  </sheetPr>
  <dimension ref="A1:C20"/>
  <sheetViews>
    <sheetView view="pageBreakPreview" zoomScale="115" zoomScaleNormal="100" zoomScaleSheetLayoutView="115" workbookViewId="0">
      <selection activeCell="C11" sqref="C11"/>
    </sheetView>
  </sheetViews>
  <sheetFormatPr defaultColWidth="8.875" defaultRowHeight="11.25"/>
  <cols>
    <col min="1" max="1" width="39.375" style="1" customWidth="1"/>
    <col min="2" max="3" width="19.875" style="1" customWidth="1"/>
    <col min="4" max="4" width="20.5" style="1" customWidth="1"/>
    <col min="5" max="5" width="20.5" style="1" bestFit="1" customWidth="1"/>
    <col min="6" max="16384" width="8.875" style="1"/>
  </cols>
  <sheetData>
    <row r="1" spans="1:3" ht="21">
      <c r="A1" s="10" t="s">
        <v>77</v>
      </c>
    </row>
    <row r="2" spans="1:3" ht="13.5">
      <c r="A2" s="76" t="s">
        <v>217</v>
      </c>
    </row>
    <row r="3" spans="1:3" ht="13.5">
      <c r="A3" s="76" t="s">
        <v>314</v>
      </c>
    </row>
    <row r="4" spans="1:3" ht="13.5">
      <c r="C4" s="5" t="str">
        <f>有形固定資産の明細!$H$4</f>
        <v>（単位：円）</v>
      </c>
    </row>
    <row r="5" spans="1:3" ht="22.5" customHeight="1">
      <c r="A5" s="7" t="s">
        <v>70</v>
      </c>
      <c r="B5" s="7" t="s">
        <v>74</v>
      </c>
      <c r="C5" s="7" t="s">
        <v>78</v>
      </c>
    </row>
    <row r="6" spans="1:3" ht="18" customHeight="1">
      <c r="A6" s="17" t="s">
        <v>79</v>
      </c>
      <c r="B6" s="26"/>
      <c r="C6" s="27"/>
    </row>
    <row r="7" spans="1:3" ht="18" customHeight="1">
      <c r="A7" s="17" t="s">
        <v>80</v>
      </c>
      <c r="B7" s="40"/>
      <c r="C7" s="40"/>
    </row>
    <row r="8" spans="1:3" ht="18" customHeight="1" thickBot="1">
      <c r="A8" s="13" t="s">
        <v>81</v>
      </c>
      <c r="B8" s="40">
        <v>0</v>
      </c>
      <c r="C8" s="40">
        <v>0</v>
      </c>
    </row>
    <row r="9" spans="1:3" ht="18" customHeight="1" thickTop="1">
      <c r="A9" s="17" t="s">
        <v>82</v>
      </c>
      <c r="B9" s="40"/>
      <c r="C9" s="40"/>
    </row>
    <row r="10" spans="1:3" ht="18" customHeight="1">
      <c r="A10" s="17" t="s">
        <v>83</v>
      </c>
      <c r="B10" s="40"/>
      <c r="C10" s="40"/>
    </row>
    <row r="11" spans="1:3" ht="18" customHeight="1">
      <c r="A11" s="85" t="s">
        <v>185</v>
      </c>
      <c r="B11" s="40">
        <v>6133480</v>
      </c>
      <c r="C11" s="40">
        <v>518778</v>
      </c>
    </row>
    <row r="12" spans="1:3" ht="18" customHeight="1">
      <c r="A12" s="85" t="s">
        <v>186</v>
      </c>
      <c r="B12" s="40">
        <v>60000</v>
      </c>
      <c r="C12" s="40">
        <v>5075</v>
      </c>
    </row>
    <row r="13" spans="1:3" ht="18" customHeight="1">
      <c r="A13" s="85" t="s">
        <v>187</v>
      </c>
      <c r="B13" s="40">
        <v>9228869</v>
      </c>
      <c r="C13" s="40">
        <v>780591</v>
      </c>
    </row>
    <row r="14" spans="1:3" ht="18" customHeight="1">
      <c r="A14" s="85" t="s">
        <v>188</v>
      </c>
      <c r="B14" s="40">
        <v>397197</v>
      </c>
      <c r="C14" s="40">
        <v>33595</v>
      </c>
    </row>
    <row r="15" spans="1:3" ht="18" customHeight="1">
      <c r="A15" s="85" t="s">
        <v>189</v>
      </c>
      <c r="B15" s="40">
        <v>1008967</v>
      </c>
      <c r="C15" s="40">
        <v>85340</v>
      </c>
    </row>
    <row r="16" spans="1:3" ht="18" customHeight="1">
      <c r="A16" s="85" t="s">
        <v>190</v>
      </c>
      <c r="B16" s="40">
        <v>23000</v>
      </c>
      <c r="C16" s="40">
        <v>1945</v>
      </c>
    </row>
    <row r="17" spans="1:3" ht="18" customHeight="1">
      <c r="A17" s="17" t="s">
        <v>84</v>
      </c>
      <c r="B17" s="40"/>
      <c r="C17" s="40"/>
    </row>
    <row r="18" spans="1:3" ht="18" customHeight="1">
      <c r="A18" s="85" t="s">
        <v>191</v>
      </c>
      <c r="B18" s="40">
        <v>48000</v>
      </c>
      <c r="C18" s="40">
        <v>4060</v>
      </c>
    </row>
    <row r="19" spans="1:3" ht="18" customHeight="1" thickBot="1">
      <c r="A19" s="13" t="s">
        <v>81</v>
      </c>
      <c r="B19" s="40">
        <f>SUBTOTAL(109,テーブル9[貸借対照表計上額])</f>
        <v>16899513</v>
      </c>
      <c r="C19" s="40">
        <f>SUBTOTAL(109,テーブル9[徴収不能引当金計上額])</f>
        <v>1429384</v>
      </c>
    </row>
    <row r="20" spans="1:3" ht="18" customHeight="1" thickTop="1">
      <c r="A20" s="11" t="s">
        <v>3</v>
      </c>
      <c r="B20" s="40">
        <f>テーブル9[[#Totals],[貸借対照表計上額]]</f>
        <v>16899513</v>
      </c>
      <c r="C20" s="40">
        <f>テーブル9[[#Totals],[徴収不能引当金計上額]]</f>
        <v>1429384</v>
      </c>
    </row>
  </sheetData>
  <phoneticPr fontId="2"/>
  <conditionalFormatting sqref="B6:C20">
    <cfRule type="expression" dxfId="32" priority="1" stopIfTrue="1">
      <formula>$C$4="（単位：百万円）"</formula>
    </cfRule>
    <cfRule type="expression" dxfId="31" priority="2" stopIfTrue="1">
      <formula>$C$4="（単位：円）"</formula>
    </cfRule>
    <cfRule type="expression" dxfId="30" priority="3" stopIfTrue="1">
      <formula>$C$4="（単位：千円）"</formula>
    </cfRule>
  </conditionalFormatting>
  <dataValidations disablePrompts="1" count="1">
    <dataValidation type="list" allowBlank="1" showInputMessage="1" showErrorMessage="1" sqref="C4" xr:uid="{F99362D7-B318-4271-9186-8981BD33EBBD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3FFF-9273-4EFD-85FF-B4BBDD14D370}">
  <sheetPr codeName="Sheet9">
    <pageSetUpPr fitToPage="1"/>
  </sheetPr>
  <dimension ref="A1:C31"/>
  <sheetViews>
    <sheetView view="pageBreakPreview" zoomScale="130" zoomScaleNormal="100" zoomScaleSheetLayoutView="130" workbookViewId="0">
      <selection activeCell="E19" sqref="E19"/>
    </sheetView>
  </sheetViews>
  <sheetFormatPr defaultColWidth="8.875" defaultRowHeight="11.25"/>
  <cols>
    <col min="1" max="1" width="36.5" style="1" customWidth="1"/>
    <col min="2" max="2" width="16.375" style="1" customWidth="1"/>
    <col min="3" max="3" width="17.25" style="1" customWidth="1"/>
    <col min="4" max="16384" width="8.875" style="1"/>
  </cols>
  <sheetData>
    <row r="1" spans="1:3" ht="21">
      <c r="A1" s="10" t="s">
        <v>85</v>
      </c>
    </row>
    <row r="2" spans="1:3" ht="13.5">
      <c r="A2" s="76" t="s">
        <v>217</v>
      </c>
    </row>
    <row r="3" spans="1:3" ht="13.5">
      <c r="A3" s="76" t="s">
        <v>314</v>
      </c>
    </row>
    <row r="4" spans="1:3" ht="13.5">
      <c r="C4" s="5" t="str">
        <f>有形固定資産の明細!$H$4</f>
        <v>（単位：円）</v>
      </c>
    </row>
    <row r="5" spans="1:3" ht="22.5" customHeight="1">
      <c r="A5" s="18" t="s">
        <v>70</v>
      </c>
      <c r="B5" s="21" t="s">
        <v>74</v>
      </c>
      <c r="C5" s="23" t="s">
        <v>78</v>
      </c>
    </row>
    <row r="6" spans="1:3" ht="18" customHeight="1">
      <c r="A6" s="17" t="s">
        <v>79</v>
      </c>
      <c r="B6" s="26"/>
      <c r="C6" s="27"/>
    </row>
    <row r="7" spans="1:3" ht="18" customHeight="1">
      <c r="A7" s="17" t="s">
        <v>80</v>
      </c>
      <c r="B7" s="40"/>
      <c r="C7" s="40"/>
    </row>
    <row r="8" spans="1:3" ht="18" customHeight="1" thickBot="1">
      <c r="A8" s="13" t="s">
        <v>81</v>
      </c>
      <c r="B8" s="40">
        <v>0</v>
      </c>
      <c r="C8" s="40">
        <v>0</v>
      </c>
    </row>
    <row r="9" spans="1:3" ht="18" customHeight="1" thickTop="1">
      <c r="A9" s="2" t="s">
        <v>82</v>
      </c>
      <c r="B9" s="26"/>
      <c r="C9" s="26"/>
    </row>
    <row r="10" spans="1:3" ht="18" customHeight="1">
      <c r="A10" s="2" t="s">
        <v>83</v>
      </c>
      <c r="B10" s="26"/>
      <c r="C10" s="26"/>
    </row>
    <row r="11" spans="1:3" ht="18" customHeight="1">
      <c r="A11" s="108" t="s">
        <v>192</v>
      </c>
      <c r="B11" s="26">
        <v>9396577</v>
      </c>
      <c r="C11" s="26">
        <v>794776</v>
      </c>
    </row>
    <row r="12" spans="1:3" ht="18" customHeight="1">
      <c r="A12" s="108" t="s">
        <v>193</v>
      </c>
      <c r="B12" s="26">
        <v>40700</v>
      </c>
      <c r="C12" s="26">
        <v>3442</v>
      </c>
    </row>
    <row r="13" spans="1:3" ht="18" customHeight="1">
      <c r="A13" s="108" t="s">
        <v>194</v>
      </c>
      <c r="B13" s="26">
        <v>6664531</v>
      </c>
      <c r="C13" s="26">
        <v>563695</v>
      </c>
    </row>
    <row r="14" spans="1:3" ht="18" customHeight="1">
      <c r="A14" s="108" t="s">
        <v>195</v>
      </c>
      <c r="B14" s="26">
        <v>429400</v>
      </c>
      <c r="C14" s="26">
        <v>36319</v>
      </c>
    </row>
    <row r="15" spans="1:3" ht="18" customHeight="1">
      <c r="A15" s="108" t="s">
        <v>196</v>
      </c>
      <c r="B15" s="26">
        <v>733069</v>
      </c>
      <c r="C15" s="87">
        <v>62004</v>
      </c>
    </row>
    <row r="16" spans="1:3" ht="18" customHeight="1">
      <c r="A16" s="2"/>
      <c r="B16" s="26"/>
      <c r="C16" s="87"/>
    </row>
    <row r="17" spans="1:3" ht="18" customHeight="1">
      <c r="A17" s="2" t="s">
        <v>84</v>
      </c>
      <c r="B17" s="26"/>
      <c r="C17" s="87"/>
    </row>
    <row r="18" spans="1:3" ht="18" customHeight="1">
      <c r="A18" s="108" t="s">
        <v>316</v>
      </c>
      <c r="B18" s="26">
        <v>294800</v>
      </c>
      <c r="C18" s="87">
        <v>24935</v>
      </c>
    </row>
    <row r="19" spans="1:3" ht="18" customHeight="1">
      <c r="A19" s="108" t="s">
        <v>197</v>
      </c>
      <c r="B19" s="26">
        <v>500</v>
      </c>
      <c r="C19" s="87">
        <v>42</v>
      </c>
    </row>
    <row r="20" spans="1:3" ht="18" customHeight="1">
      <c r="A20" s="108"/>
      <c r="B20" s="26"/>
      <c r="C20" s="87"/>
    </row>
    <row r="21" spans="1:3" ht="18" customHeight="1">
      <c r="A21" s="11" t="s">
        <v>81</v>
      </c>
      <c r="B21" s="40">
        <f>SUM(B11:B19)</f>
        <v>17559577</v>
      </c>
      <c r="C21" s="40">
        <f>SUM(C11:C19)</f>
        <v>1485213</v>
      </c>
    </row>
    <row r="22" spans="1:3" ht="18" customHeight="1">
      <c r="A22" s="109" t="s">
        <v>3</v>
      </c>
      <c r="B22" s="72">
        <f>B21</f>
        <v>17559577</v>
      </c>
      <c r="C22" s="72">
        <f>C21</f>
        <v>1485213</v>
      </c>
    </row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>
      <c r="B31" s="1" t="s">
        <v>86</v>
      </c>
    </row>
  </sheetData>
  <phoneticPr fontId="2"/>
  <conditionalFormatting sqref="B6:C22">
    <cfRule type="expression" dxfId="29" priority="1" stopIfTrue="1">
      <formula>$C$4="（単位：百万円）"</formula>
    </cfRule>
    <cfRule type="expression" dxfId="28" priority="2" stopIfTrue="1">
      <formula>$C$4="（単位：円）"</formula>
    </cfRule>
    <cfRule type="expression" dxfId="27" priority="3" stopIfTrue="1">
      <formula>$C$4="（単位：千円）"</formula>
    </cfRule>
  </conditionalFormatting>
  <dataValidations disablePrompts="1" count="1">
    <dataValidation type="list" allowBlank="1" showInputMessage="1" showErrorMessage="1" sqref="C4" xr:uid="{DE82AE5E-1364-45A3-9751-1F4E55A55B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1DF6-8497-43A0-907C-2E382EE5C32F}">
  <sheetPr codeName="Sheet10">
    <pageSetUpPr fitToPage="1"/>
  </sheetPr>
  <dimension ref="A1:K19"/>
  <sheetViews>
    <sheetView view="pageBreakPreview" zoomScaleNormal="100" zoomScaleSheetLayoutView="100" workbookViewId="0">
      <selection activeCell="H32" sqref="H32"/>
    </sheetView>
  </sheetViews>
  <sheetFormatPr defaultColWidth="8.875" defaultRowHeight="11.25"/>
  <cols>
    <col min="1" max="1" width="20.875" style="1" customWidth="1"/>
    <col min="2" max="2" width="14.875" style="1" customWidth="1"/>
    <col min="3" max="4" width="16.875" style="1" customWidth="1"/>
    <col min="5" max="12" width="14.875" style="1" customWidth="1"/>
    <col min="13" max="16384" width="8.875" style="1"/>
  </cols>
  <sheetData>
    <row r="1" spans="1:11" ht="21">
      <c r="A1" s="10" t="s">
        <v>87</v>
      </c>
    </row>
    <row r="2" spans="1:11" ht="13.5">
      <c r="A2" s="76" t="s">
        <v>217</v>
      </c>
    </row>
    <row r="3" spans="1:11" ht="13.5">
      <c r="A3" s="76" t="s">
        <v>314</v>
      </c>
    </row>
    <row r="4" spans="1:11" ht="13.5">
      <c r="K4" s="5" t="str">
        <f>有形固定資産の明細!$H$4</f>
        <v>（単位：円）</v>
      </c>
    </row>
    <row r="5" spans="1:11" ht="22.5" customHeight="1">
      <c r="A5" s="119" t="s">
        <v>63</v>
      </c>
      <c r="B5" s="121" t="s">
        <v>88</v>
      </c>
      <c r="C5" s="16"/>
      <c r="D5" s="119" t="s">
        <v>89</v>
      </c>
      <c r="E5" s="120" t="s">
        <v>90</v>
      </c>
      <c r="F5" s="119" t="s">
        <v>91</v>
      </c>
      <c r="G5" s="120" t="s">
        <v>92</v>
      </c>
      <c r="H5" s="121" t="s">
        <v>93</v>
      </c>
      <c r="I5" s="15"/>
      <c r="J5" s="14"/>
      <c r="K5" s="119" t="s">
        <v>67</v>
      </c>
    </row>
    <row r="6" spans="1:11" ht="22.5" customHeight="1">
      <c r="A6" s="119"/>
      <c r="B6" s="119"/>
      <c r="C6" s="9" t="s">
        <v>94</v>
      </c>
      <c r="D6" s="119"/>
      <c r="E6" s="119"/>
      <c r="F6" s="119"/>
      <c r="G6" s="119"/>
      <c r="H6" s="119"/>
      <c r="I6" s="7" t="s">
        <v>95</v>
      </c>
      <c r="J6" s="7" t="s">
        <v>96</v>
      </c>
      <c r="K6" s="119"/>
    </row>
    <row r="7" spans="1:11" ht="18" customHeight="1">
      <c r="A7" s="17" t="s">
        <v>97</v>
      </c>
      <c r="B7" s="26"/>
      <c r="C7" s="32"/>
      <c r="D7" s="26"/>
      <c r="E7" s="26"/>
      <c r="F7" s="26"/>
      <c r="G7" s="26"/>
      <c r="H7" s="26"/>
      <c r="I7" s="26"/>
      <c r="J7" s="26"/>
      <c r="K7" s="27"/>
    </row>
    <row r="8" spans="1:11" ht="18" customHeight="1">
      <c r="A8" s="17" t="s">
        <v>98</v>
      </c>
      <c r="B8" s="40">
        <v>226738634</v>
      </c>
      <c r="C8" s="52">
        <v>31352924</v>
      </c>
      <c r="D8" s="40">
        <v>143095143</v>
      </c>
      <c r="E8" s="40">
        <v>83643491</v>
      </c>
      <c r="F8" s="40">
        <v>0</v>
      </c>
      <c r="G8" s="40"/>
      <c r="H8" s="40"/>
      <c r="I8" s="40"/>
      <c r="J8" s="40"/>
      <c r="K8" s="41"/>
    </row>
    <row r="9" spans="1:11" ht="18" customHeight="1">
      <c r="A9" s="17" t="s">
        <v>99</v>
      </c>
      <c r="B9" s="40">
        <v>13729880</v>
      </c>
      <c r="C9" s="52">
        <v>5410122</v>
      </c>
      <c r="D9" s="40">
        <v>13729880</v>
      </c>
      <c r="E9" s="40">
        <v>0</v>
      </c>
      <c r="F9" s="40">
        <v>0</v>
      </c>
      <c r="G9" s="40"/>
      <c r="H9" s="40"/>
      <c r="I9" s="40"/>
      <c r="J9" s="40"/>
      <c r="K9" s="41"/>
    </row>
    <row r="10" spans="1:11" ht="18" customHeight="1">
      <c r="A10" s="17" t="s">
        <v>100</v>
      </c>
      <c r="B10" s="40">
        <v>2778000</v>
      </c>
      <c r="C10" s="52">
        <v>555556</v>
      </c>
      <c r="D10" s="40">
        <v>2778000</v>
      </c>
      <c r="E10" s="40">
        <v>0</v>
      </c>
      <c r="F10" s="40">
        <v>0</v>
      </c>
      <c r="G10" s="40"/>
      <c r="H10" s="40"/>
      <c r="I10" s="40"/>
      <c r="J10" s="40"/>
      <c r="K10" s="41"/>
    </row>
    <row r="11" spans="1:11" ht="18" customHeight="1">
      <c r="A11" s="17" t="s">
        <v>101</v>
      </c>
      <c r="B11" s="40">
        <v>581504533</v>
      </c>
      <c r="C11" s="52">
        <v>93134024</v>
      </c>
      <c r="D11" s="40">
        <v>293937114</v>
      </c>
      <c r="E11" s="40">
        <v>97111119</v>
      </c>
      <c r="F11" s="40">
        <v>190456300</v>
      </c>
      <c r="G11" s="40"/>
      <c r="H11" s="40"/>
      <c r="I11" s="40"/>
      <c r="J11" s="40"/>
      <c r="K11" s="41"/>
    </row>
    <row r="12" spans="1:11" ht="18" customHeight="1">
      <c r="A12" s="17" t="s">
        <v>102</v>
      </c>
      <c r="B12" s="40">
        <v>1764118171</v>
      </c>
      <c r="C12" s="52">
        <v>278132156</v>
      </c>
      <c r="D12" s="40">
        <v>0</v>
      </c>
      <c r="E12" s="40">
        <v>999877711</v>
      </c>
      <c r="F12" s="40">
        <v>764240460</v>
      </c>
      <c r="G12" s="40"/>
      <c r="H12" s="40"/>
      <c r="I12" s="40"/>
      <c r="J12" s="40"/>
      <c r="K12" s="41"/>
    </row>
    <row r="13" spans="1:11" ht="18" customHeight="1">
      <c r="A13" s="17" t="s">
        <v>26</v>
      </c>
      <c r="B13" s="26">
        <v>343468379</v>
      </c>
      <c r="C13" s="32">
        <v>24321729</v>
      </c>
      <c r="D13" s="40">
        <v>226871160</v>
      </c>
      <c r="E13" s="26">
        <v>92043219</v>
      </c>
      <c r="F13" s="40">
        <v>24554000</v>
      </c>
      <c r="G13" s="40"/>
      <c r="H13" s="40"/>
      <c r="I13" s="40"/>
      <c r="J13" s="40"/>
      <c r="K13" s="41"/>
    </row>
    <row r="14" spans="1:11" ht="18" customHeight="1">
      <c r="A14" s="17" t="s">
        <v>103</v>
      </c>
      <c r="B14" s="26"/>
      <c r="C14" s="32"/>
      <c r="D14" s="26"/>
      <c r="E14" s="26"/>
      <c r="F14" s="26"/>
      <c r="G14" s="26"/>
      <c r="H14" s="26"/>
      <c r="I14" s="26"/>
      <c r="J14" s="26"/>
      <c r="K14" s="27"/>
    </row>
    <row r="15" spans="1:11" ht="18" customHeight="1">
      <c r="A15" s="17" t="s">
        <v>104</v>
      </c>
      <c r="B15" s="40">
        <v>3986628082</v>
      </c>
      <c r="C15" s="52">
        <v>391123286</v>
      </c>
      <c r="D15" s="40">
        <v>2092325856</v>
      </c>
      <c r="E15" s="40">
        <v>1894302226</v>
      </c>
      <c r="F15" s="40">
        <v>0</v>
      </c>
      <c r="G15" s="40"/>
      <c r="H15" s="40"/>
      <c r="I15" s="40"/>
      <c r="J15" s="40"/>
      <c r="K15" s="41"/>
    </row>
    <row r="16" spans="1:11" ht="18" customHeight="1">
      <c r="A16" s="17" t="s">
        <v>105</v>
      </c>
      <c r="B16" s="40">
        <v>10091057</v>
      </c>
      <c r="C16" s="52">
        <v>5874465</v>
      </c>
      <c r="D16" s="40">
        <v>10091057</v>
      </c>
      <c r="E16" s="40">
        <v>0</v>
      </c>
      <c r="F16" s="40">
        <v>0</v>
      </c>
      <c r="G16" s="40"/>
      <c r="H16" s="40"/>
      <c r="I16" s="40"/>
      <c r="J16" s="40"/>
      <c r="K16" s="41"/>
    </row>
    <row r="17" spans="1:11" ht="18" customHeight="1">
      <c r="A17" s="17" t="s">
        <v>106</v>
      </c>
      <c r="B17" s="40">
        <v>0</v>
      </c>
      <c r="C17" s="52">
        <v>0</v>
      </c>
      <c r="D17" s="40">
        <v>0</v>
      </c>
      <c r="E17" s="40">
        <v>0</v>
      </c>
      <c r="F17" s="40">
        <v>0</v>
      </c>
      <c r="G17" s="40"/>
      <c r="H17" s="40"/>
      <c r="I17" s="40"/>
      <c r="J17" s="40"/>
      <c r="K17" s="41"/>
    </row>
    <row r="18" spans="1:11" ht="18" customHeight="1">
      <c r="A18" s="22" t="s">
        <v>26</v>
      </c>
      <c r="B18" s="44">
        <v>0</v>
      </c>
      <c r="C18" s="53">
        <v>0</v>
      </c>
      <c r="D18" s="44">
        <v>0</v>
      </c>
      <c r="E18" s="44">
        <v>0</v>
      </c>
      <c r="F18" s="44">
        <v>0</v>
      </c>
      <c r="G18" s="44"/>
      <c r="H18" s="44"/>
      <c r="I18" s="44"/>
      <c r="J18" s="44"/>
      <c r="K18" s="45"/>
    </row>
    <row r="19" spans="1:11" ht="18" customHeight="1">
      <c r="A19" s="11" t="s">
        <v>107</v>
      </c>
      <c r="B19" s="88">
        <f>SUBTOTAL(109,地方債_借入先別[地方債等残高])</f>
        <v>6929056736</v>
      </c>
      <c r="C19" s="89">
        <f>SUBTOTAL(109,地方債_借入先別[うち1年内償還予定])</f>
        <v>829904262</v>
      </c>
      <c r="D19" s="26">
        <f>SUBTOTAL(109,地方債_借入先別[政府資金])</f>
        <v>2782828210</v>
      </c>
      <c r="E19" s="26">
        <f>SUBTOTAL(109,地方債_借入先別[地方公共団体_x000D_
金融機構])</f>
        <v>3166977766</v>
      </c>
      <c r="F19" s="26">
        <f>SUBTOTAL(109,地方債_借入先別[市中銀行])</f>
        <v>979250760</v>
      </c>
      <c r="G19" s="26">
        <f>SUBTOTAL(109,地方債_借入先別[その他の_x000D_
金融機関])</f>
        <v>0</v>
      </c>
      <c r="H19" s="26">
        <f>SUBTOTAL(109,地方債_借入先別[市場公募債])</f>
        <v>0</v>
      </c>
      <c r="I19" s="26">
        <f>SUBTOTAL(109,地方債_借入先別[うち共同発行債])</f>
        <v>0</v>
      </c>
      <c r="J19" s="26">
        <f>SUBTOTAL(109,地方債_借入先別[うち住民公募債])</f>
        <v>0</v>
      </c>
      <c r="K19" s="27">
        <f>SUBTOTAL(109,地方債_借入先別[その他])</f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2"/>
  <conditionalFormatting sqref="B7:K19">
    <cfRule type="expression" dxfId="26" priority="1" stopIfTrue="1">
      <formula>$K$4="（単位：百万円）"</formula>
    </cfRule>
    <cfRule type="expression" dxfId="25" priority="2" stopIfTrue="1">
      <formula>$K$4="（単位：円）"</formula>
    </cfRule>
    <cfRule type="expression" dxfId="24" priority="3" stopIfTrue="1">
      <formula>$K$4="（単位：千円）"</formula>
    </cfRule>
  </conditionalFormatting>
  <dataValidations disablePrompts="1" count="1">
    <dataValidation type="list" allowBlank="1" showInputMessage="1" showErrorMessage="1" sqref="K4" xr:uid="{4C78ED0E-6654-48CD-BD72-4FF55F6DBA5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f 8 3 9 d c 9 - 0 4 9 4 - 4 3 1 c - 9 c 9 5 - d 7 c 0 e 6 1 3 f 6 1 b "   x m l n s = " h t t p : / / s c h e m a s . m i c r o s o f t . c o m / D a t a M a s h u p " > A A A A A B M D A A B Q S w M E F A A C A A g A J n 5 T U 2 w 5 1 d y j A A A A 9 Q A A A B I A H A B D b 2 5 m a W c v U G F j a 2 F n Z S 5 4 b W w g o h g A K K A U A A A A A A A A A A A A A A A A A A A A A A A A A A A A h Y 8 x D o I w G I W v Q r r T Q h l U 8 l M G N y M J i Y l x b U q F K h R D i + V u D h 7 J K w h R 1 M 3 x v e 8 b 3 n v c 7 p A O T e 1 d Z W d U q x M U 4 g B 5 U o u 2 U L p M U G + P / h K l D H I u z r y U 3 i h r E w + m S F B l 7 S U m x D m H X Y T b r i Q 0 C E J y y L Y 7 U c m G o 4 + s / s u + 0 s Z y L S R i s H + N Y R S v F j i i 4 y Q g c w e Z 0 l 8 + s Y n + l L D u a 9 t 3 k p 2 4 v 8 m B z B H I + w J 7 A l B L A w Q U A A I A C A A m f l N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n 5 T U y i K R 7 g O A A A A E Q A A A B M A H A B G b 3 J t d W x h c y 9 T Z W N 0 a W 9 u M S 5 t I K I Y A C i g F A A A A A A A A A A A A A A A A A A A A A A A A A A A A C t O T S 7 J z M 9 T C I b Q h t Y A U E s B A i 0 A F A A C A A g A J n 5 T U 2 w 5 1 d y j A A A A 9 Q A A A B I A A A A A A A A A A A A A A A A A A A A A A E N v b m Z p Z y 9 Q Y W N r Y W d l L n h t b F B L A Q I t A B Q A A g A I A C Z + U 1 M P y u m r p A A A A O k A A A A T A A A A A A A A A A A A A A A A A O 8 A A A B b Q 2 9 u d G V u d F 9 U e X B l c 1 0 u e G 1 s U E s B A i 0 A F A A C A A g A J n 5 T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A z C Y j u a b Q a 5 K U O m w p z h 9 A A A A A A I A A A A A A A N m A A D A A A A A E A A A A F 6 2 x 6 0 5 k Y W 1 g 9 o p R T 1 / 0 A I A A A A A B I A A A K A A A A A Q A A A A D l 7 q m f v o m n l b e R D F + 6 6 3 R F A A A A A Q 8 1 a g K s T A 9 j I M z Y L z z e T Q I E l F e O V 8 Q j V V 1 e t g 8 N d V h 7 C W P y 8 p h j m j l / M S R x Q r B Z m 5 O 1 K m 0 T L e b W O 0 9 2 3 b S l K J O c J 0 + h O k V 0 z W Y q V 7 b 9 a U N R Q A A A C w C E x R c I R 7 h g l t V 8 U A 9 R H K P m Y h p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2c5da06-e8d5-47f1-b112-13ece5a86d04" xsi:nil="true"/>
    <lcf76f155ced4ddcb4097134ff3c332f xmlns="92c5da06-e8d5-47f1-b112-13ece5a86d04">
      <Terms xmlns="http://schemas.microsoft.com/office/infopath/2007/PartnerControls"/>
    </lcf76f155ced4ddcb4097134ff3c332f>
    <TaxCatchAll xmlns="b304ac3e-77b0-4dac-b1e3-9cc0811e45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6CEA6C1D024A48AC806BB89515B025" ma:contentTypeVersion="15" ma:contentTypeDescription="新しいドキュメントを作成します。" ma:contentTypeScope="" ma:versionID="b97d781e4ddffa6da4640b4147636406">
  <xsd:schema xmlns:xsd="http://www.w3.org/2001/XMLSchema" xmlns:xs="http://www.w3.org/2001/XMLSchema" xmlns:p="http://schemas.microsoft.com/office/2006/metadata/properties" xmlns:ns2="92c5da06-e8d5-47f1-b112-13ece5a86d04" xmlns:ns3="b304ac3e-77b0-4dac-b1e3-9cc0811e45b6" targetNamespace="http://schemas.microsoft.com/office/2006/metadata/properties" ma:root="true" ma:fieldsID="7a00627b5e053b8ef51887035c50a487" ns2:_="" ns3:_="">
    <xsd:import namespace="92c5da06-e8d5-47f1-b112-13ece5a86d04"/>
    <xsd:import namespace="b304ac3e-77b0-4dac-b1e3-9cc0811e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5da06-e8d5-47f1-b112-13ece5a86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bd9f18a-a3d3-4fb8-b0bc-30cc14a3e3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ac3e-77b0-4dac-b1e3-9cc0811e45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f7acb8-c102-4cec-b9e0-37355dde7ada}" ma:internalName="TaxCatchAll" ma:showField="CatchAllData" ma:web="b304ac3e-77b0-4dac-b1e3-9cc0811e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F68F2-3622-40CB-8FB4-5B6078EFBF0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9550D00-9130-45FC-BCEC-725D34291600}">
  <ds:schemaRefs>
    <ds:schemaRef ds:uri="http://schemas.microsoft.com/office/2006/metadata/properties"/>
    <ds:schemaRef ds:uri="http://schemas.microsoft.com/office/infopath/2007/PartnerControls"/>
    <ds:schemaRef ds:uri="92c5da06-e8d5-47f1-b112-13ece5a86d04"/>
    <ds:schemaRef ds:uri="b304ac3e-77b0-4dac-b1e3-9cc0811e45b6"/>
  </ds:schemaRefs>
</ds:datastoreItem>
</file>

<file path=customXml/itemProps3.xml><?xml version="1.0" encoding="utf-8"?>
<ds:datastoreItem xmlns:ds="http://schemas.openxmlformats.org/officeDocument/2006/customXml" ds:itemID="{76B32BA3-B6C9-40A2-A69A-6E8F39E4D7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44EB44-429D-495D-A388-4F05B030A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5da06-e8d5-47f1-b112-13ece5a86d04"/>
    <ds:schemaRef ds:uri="b304ac3e-77b0-4dac-b1e3-9cc0811e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22</vt:i4>
      </vt:variant>
    </vt:vector>
  </HeadingPairs>
  <TitlesOfParts>
    <vt:vector size="37" baseType="lpstr">
      <vt:lpstr>貸借対照表(BS)</vt:lpstr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貸付金の明細!Print_Area</vt:lpstr>
      <vt:lpstr>'地方債等（借入先別）の明細'!Print_Area</vt:lpstr>
      <vt:lpstr>長期延滞債権の明細!Print_Area</vt:lpstr>
      <vt:lpstr>投資及び出資金の明細!Print_Area</vt:lpstr>
      <vt:lpstr>補助金等の明細!Print_Area</vt:lpstr>
      <vt:lpstr>未収金の明細!Print_Area</vt:lpstr>
      <vt:lpstr>有形固定資産に係る行政目的別の明細!Print_Area</vt:lpstr>
      <vt:lpstr>'貸借対照表(BS)'!Print_Titles</vt:lpstr>
      <vt:lpstr>有形固定資産に係る行政目的別の明細!Print_Titles</vt:lpstr>
      <vt:lpstr>有形固定資産の明細!Print_Titles</vt:lpstr>
      <vt:lpstr>国県等補助金合計</vt:lpstr>
      <vt:lpstr>財源合計</vt:lpstr>
      <vt:lpstr>税収等合計</vt:lpstr>
      <vt:lpstr>地方債合計</vt:lpstr>
      <vt:lpstr>徴収不能引当金_固定_長期延滞債権</vt:lpstr>
      <vt:lpstr>長期延滞債権合計</vt:lpstr>
      <vt:lpstr>判定_目的資産</vt:lpstr>
      <vt:lpstr>補助金合計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金子 薫</dc:creator>
  <cp:keywords/>
  <dc:description/>
  <cp:lastModifiedBy>takemura</cp:lastModifiedBy>
  <cp:revision/>
  <cp:lastPrinted>2025-03-26T00:58:24Z</cp:lastPrinted>
  <dcterms:created xsi:type="dcterms:W3CDTF">2015-06-05T18:19:34Z</dcterms:created>
  <dcterms:modified xsi:type="dcterms:W3CDTF">2025-03-26T01:19:34Z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0x010100B56CEA6C1D024A48AC806BB89515B025</vt:lpwstr>
  </property>
  <property fmtid="{D5CDD505-2E9C-101B-9397-08002B2CF9AE}" pid="3" name="MediaServiceImageTags">
    <vt:lpwstr/>
  </property>
</Properties>
</file>